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CREVI_FILES\DatosPruebas\gema\SEDIPUALBA\TRAMITES\Urbanismo 2023\"/>
    </mc:Choice>
  </mc:AlternateContent>
  <bookViews>
    <workbookView xWindow="0" yWindow="0" windowWidth="38400" windowHeight="17270" firstSheet="1" activeTab="1"/>
  </bookViews>
  <sheets>
    <sheet name="Epigrafe 1" sheetId="8" r:id="rId1"/>
    <sheet name="Obra menor" sheetId="22" r:id="rId2"/>
  </sheets>
  <definedNames>
    <definedName name="_xlnm.Print_Area" localSheetId="0">'Epigrafe 1'!$A$2:$F$83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45" i="22" l="1"/>
  <c r="S45" i="22"/>
  <c r="Y39" i="22"/>
  <c r="S55" i="22" s="1"/>
  <c r="T39" i="22"/>
  <c r="D33" i="22"/>
  <c r="C71" i="22"/>
  <c r="C68" i="22"/>
  <c r="U60" i="22"/>
  <c r="W60" i="22" s="1"/>
  <c r="W61" i="22" s="1"/>
  <c r="C46" i="22"/>
  <c r="C44" i="22"/>
  <c r="AJ44" i="22"/>
  <c r="C41" i="22"/>
  <c r="C57" i="22" s="1"/>
  <c r="AH42" i="22"/>
  <c r="AJ42" i="22" s="1"/>
  <c r="AH41" i="22"/>
  <c r="AJ41" i="22" s="1"/>
  <c r="AH40" i="22"/>
  <c r="AJ40" i="22" s="1"/>
  <c r="AH39" i="22"/>
  <c r="AJ39" i="22" s="1"/>
  <c r="AH38" i="22"/>
  <c r="AJ38" i="22" s="1"/>
  <c r="AH37" i="22"/>
  <c r="AJ37" i="22" s="1"/>
  <c r="AJ46" i="22" s="1"/>
  <c r="D28" i="22" s="1"/>
  <c r="AJ29" i="22"/>
  <c r="AB27" i="22"/>
  <c r="AB30" i="22" s="1"/>
  <c r="AB38" i="22" s="1"/>
  <c r="S25" i="22"/>
  <c r="S33" i="22" s="1"/>
  <c r="T40" i="22" l="1"/>
  <c r="C48" i="22"/>
  <c r="C42" i="22"/>
  <c r="C58" i="22"/>
  <c r="AB49" i="22"/>
  <c r="C69" i="22"/>
  <c r="AK29" i="22"/>
  <c r="AJ31" i="22" s="1"/>
  <c r="AJ33" i="22" s="1"/>
  <c r="C72" i="22" s="1"/>
  <c r="Y48" i="22" l="1"/>
  <c r="Y47" i="22"/>
  <c r="T49" i="22" s="1"/>
  <c r="S50" i="22" s="1"/>
  <c r="C59" i="22"/>
  <c r="AB57" i="22"/>
  <c r="C61" i="22" s="1"/>
  <c r="D80" i="8"/>
  <c r="D81" i="8"/>
  <c r="AL28" i="8"/>
  <c r="C43" i="22" l="1"/>
  <c r="S52" i="22"/>
  <c r="AC53" i="8"/>
  <c r="AC55" i="8" s="1"/>
  <c r="AC49" i="8"/>
  <c r="AC41" i="8"/>
  <c r="E32" i="8"/>
  <c r="E31" i="8"/>
  <c r="S54" i="22" l="1"/>
  <c r="S56" i="22" s="1"/>
  <c r="S65" i="22" s="1"/>
  <c r="C49" i="22" s="1"/>
  <c r="C45" i="22"/>
  <c r="AE53" i="8"/>
  <c r="AK55" i="8" s="1"/>
  <c r="C47" i="22" l="1"/>
  <c r="AL26" i="8"/>
  <c r="AK20" i="8"/>
  <c r="AL20" i="8" s="1"/>
  <c r="AK10" i="8"/>
  <c r="AL10" i="8" s="1"/>
  <c r="AK19" i="8"/>
  <c r="AL19" i="8" s="1"/>
  <c r="AK18" i="8"/>
  <c r="AL18" i="8" s="1"/>
  <c r="AK17" i="8"/>
  <c r="AL17" i="8" s="1"/>
  <c r="AK16" i="8"/>
  <c r="AL16" i="8" s="1"/>
  <c r="AK15" i="8"/>
  <c r="AL15" i="8" s="1"/>
  <c r="AK14" i="8"/>
  <c r="AL14" i="8" s="1"/>
  <c r="AK13" i="8"/>
  <c r="AL13" i="8" s="1"/>
  <c r="AK12" i="8"/>
  <c r="AL12" i="8" s="1"/>
  <c r="AK11" i="8"/>
  <c r="AL11" i="8" s="1"/>
  <c r="U20" i="8"/>
  <c r="U19" i="8"/>
  <c r="U18" i="8"/>
  <c r="U17" i="8"/>
  <c r="AL9" i="8" l="1"/>
  <c r="U54" i="8"/>
  <c r="V54" i="8" s="1"/>
  <c r="X54" i="8" s="1"/>
  <c r="D61" i="8"/>
  <c r="U47" i="8"/>
  <c r="V47" i="8" s="1"/>
  <c r="E43" i="8"/>
  <c r="T36" i="8"/>
  <c r="N35" i="8"/>
  <c r="T31" i="8"/>
  <c r="E28" i="8"/>
  <c r="U21" i="8"/>
  <c r="X20" i="8"/>
  <c r="M17" i="8"/>
  <c r="N17" i="8" s="1"/>
  <c r="T10" i="8" s="1"/>
  <c r="T11" i="8"/>
  <c r="AC11" i="8" s="1"/>
  <c r="AC10" i="8" l="1"/>
  <c r="T13" i="8"/>
  <c r="AC13" i="8" s="1"/>
  <c r="D78" i="8"/>
  <c r="V36" i="8"/>
  <c r="AK22" i="8" s="1"/>
  <c r="AL22" i="8" s="1"/>
  <c r="AL23" i="8" s="1"/>
  <c r="V57" i="8"/>
  <c r="X47" i="8"/>
  <c r="X55" i="8" s="1"/>
  <c r="AM26" i="8" l="1"/>
  <c r="X19" i="8"/>
  <c r="AH55" i="8"/>
  <c r="W36" i="8"/>
  <c r="X18" i="8"/>
  <c r="D58" i="8"/>
  <c r="D69" i="8" s="1"/>
  <c r="X17" i="8"/>
  <c r="AL24" i="8" l="1"/>
  <c r="AM28" i="8"/>
  <c r="D82" i="8" s="1"/>
  <c r="W37" i="8"/>
  <c r="X21" i="8"/>
  <c r="T25" i="8" l="1"/>
  <c r="AC25" i="8"/>
  <c r="D79" i="8"/>
  <c r="D59" i="8" l="1"/>
  <c r="T40" i="8"/>
  <c r="D70" i="8"/>
  <c r="AC30" i="8"/>
  <c r="X36" i="8"/>
  <c r="Y36" i="8"/>
  <c r="Z36" i="8" l="1"/>
  <c r="Z37" i="8" s="1"/>
  <c r="D60" i="8" s="1"/>
  <c r="AC43" i="8"/>
  <c r="AC57" i="8" s="1"/>
  <c r="D72" i="8" s="1"/>
  <c r="D71" i="8"/>
  <c r="X37" i="8"/>
  <c r="AC59" i="8" l="1"/>
  <c r="D73" i="8" s="1"/>
  <c r="AI55" i="8"/>
  <c r="AJ55" i="8"/>
  <c r="T42" i="8"/>
  <c r="T59" i="8" l="1"/>
  <c r="D64" i="8" s="1"/>
  <c r="D62" i="8"/>
</calcChain>
</file>

<file path=xl/comments1.xml><?xml version="1.0" encoding="utf-8"?>
<comments xmlns="http://schemas.openxmlformats.org/spreadsheetml/2006/main">
  <authors>
    <author>crevillent</author>
  </authors>
  <commentList>
    <comment ref="D14" authorId="0" shapeId="0">
      <text>
        <r>
          <rPr>
            <b/>
            <sz val="9"/>
            <color rgb="FF000000"/>
            <rFont val="Tahoma"/>
            <family val="2"/>
          </rPr>
          <t>crevillent: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5" authorId="0" shapeId="0">
      <text>
        <r>
          <rPr>
            <b/>
            <sz val="9"/>
            <color rgb="FF000000"/>
            <rFont val="Tahoma"/>
            <family val="2"/>
          </rPr>
          <t>crevillent: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<sst xmlns="http://schemas.openxmlformats.org/spreadsheetml/2006/main" count="396" uniqueCount="252">
  <si>
    <t>DECLARACIONES RESPONSABLES Y LICENCIAS URBANÍSTICAS</t>
  </si>
  <si>
    <t>CÓDIGO</t>
  </si>
  <si>
    <t>TRAMITE</t>
  </si>
  <si>
    <t>EPIGRAFE 1</t>
  </si>
  <si>
    <t>URB-DREO</t>
  </si>
  <si>
    <t>DECLARACIÓN RESPONSABLE DE REFORMA DE EDIFICIO</t>
  </si>
  <si>
    <t>URB-LOMA</t>
  </si>
  <si>
    <t>LICENCIA DE OBRAS DE MANTENIMIENTO Y REFORMA CON MEDIOS AUXILIARES</t>
  </si>
  <si>
    <t>PANEL INTRODUCCIÓN DATOS</t>
  </si>
  <si>
    <t>URB-LODE</t>
  </si>
  <si>
    <t>LICENCIA DE DEMOLICIÓN</t>
  </si>
  <si>
    <t>Sí usted aprecia algún error en el funcionamiento de esta hoja excel, por favor comuniquelo al correo: &lt;gestiontributaria@crevillent.es&gt; indique en el asunto (#errorweb). A continuación indique el error detectado y/o forma de ponernos en contacto con usted. Disculpe las molestias. Agradecemos su colaboración.</t>
  </si>
  <si>
    <t>URB-LOED</t>
  </si>
  <si>
    <t>LICENCIA DE EDIFICACIÓN</t>
  </si>
  <si>
    <t>TASA LICENCIA URBANÍSTICA</t>
  </si>
  <si>
    <t>Mód. VPO</t>
  </si>
  <si>
    <t>IMPUESTO CONSTRUCCIONES Y OBRAS</t>
  </si>
  <si>
    <t>3.-MERCANCÍAS, ESCOMBROS, MATERIALES DE CONSTRUCCIÓN, VALLAS, PUNTALES, ASNILLAS, ANDAMIOS Y OTRAS INSTALACIONES ANÁLOGAS.</t>
  </si>
  <si>
    <t>URB-LINT</t>
  </si>
  <si>
    <t>LICENCIA DE INTERVENCIÓN</t>
  </si>
  <si>
    <t>1.Obras edificación</t>
  </si>
  <si>
    <t>Sujeto pasivo:</t>
  </si>
  <si>
    <t>NIF:</t>
  </si>
  <si>
    <t>URB-LURB</t>
  </si>
  <si>
    <t>LICENCIA DE URBANIZACIÓN</t>
  </si>
  <si>
    <t>I.</t>
  </si>
  <si>
    <t>CALCULOS BI</t>
  </si>
  <si>
    <t>Obras Menores</t>
  </si>
  <si>
    <t>La tarifa única a aplicar en obra de albañilería, por ocupación de la vía pública con escombros y otros, será  de</t>
  </si>
  <si>
    <t>URB-LOUP</t>
  </si>
  <si>
    <t>LICENCIA DE USOS Y OBRAS PROVISIONALES</t>
  </si>
  <si>
    <t>BASE IMPONIBLE  PREVIA</t>
  </si>
  <si>
    <t>M² Construidos</t>
  </si>
  <si>
    <t xml:space="preserve">Modelos de instancia:   </t>
  </si>
  <si>
    <t>ELEGIR DE LA LISTA</t>
  </si>
  <si>
    <t>URB-DRSU</t>
  </si>
  <si>
    <t>DECLARACIÓN RESPONSABLE DE INSTALACIÓN DE SERVICIOS</t>
  </si>
  <si>
    <t>BI VPO</t>
  </si>
  <si>
    <t>Hasta 200</t>
  </si>
  <si>
    <t>URB-LISU</t>
  </si>
  <si>
    <t>LICENCIA DE INSTALACIÓN DE SERVICIOS (FIBRA, ELECTRICIDAD, GAS)</t>
  </si>
  <si>
    <t>BI P.E.M.</t>
  </si>
  <si>
    <t>NO</t>
  </si>
  <si>
    <t>Obras Mayores</t>
  </si>
  <si>
    <t>De 200 á 400</t>
  </si>
  <si>
    <t>URB-DRIN</t>
  </si>
  <si>
    <t>DECLARACIÓN RESPONSABLE DE INSTALACIÓN DE EQUIPOS TÉCNICOS (FOTOVOLTACIA, AACC)</t>
  </si>
  <si>
    <t>SI</t>
  </si>
  <si>
    <t>De 401 á 600</t>
  </si>
  <si>
    <t>EL BIEN OBJETO DE LICENCIA ESTÁ UUBICADO EN SUELO URBANO</t>
  </si>
  <si>
    <t>URB-LINS</t>
  </si>
  <si>
    <t>LICENCIA DE INSTALACIÓN DE EQUIPOS TÉCNICOS (FOTOVOLTAICA, AACC)</t>
  </si>
  <si>
    <t>BI Admon.</t>
  </si>
  <si>
    <t>De 601 á 800</t>
  </si>
  <si>
    <t>Epigrafe 1.3. Obras reforma o rehabilitación.</t>
  </si>
  <si>
    <t>De 801 á 1.000</t>
  </si>
  <si>
    <t>Declarante:</t>
  </si>
  <si>
    <t>INSTRUCCIONES</t>
  </si>
  <si>
    <t>De 1.001 á 1.500</t>
  </si>
  <si>
    <t>Obras reforma</t>
  </si>
  <si>
    <t>De 1.501 á 2.000</t>
  </si>
  <si>
    <t>Informe "SÍ" O "NO" si el bien está ubicado en suelo urbano.</t>
  </si>
  <si>
    <t>0  No es reforma</t>
  </si>
  <si>
    <t>De 2.001 á 2.500</t>
  </si>
  <si>
    <t>P.E.M. en euros</t>
  </si>
  <si>
    <t>3.1.1. Reforma media</t>
  </si>
  <si>
    <t>De 2.501 á 3.000</t>
  </si>
  <si>
    <t>Introduzca el importe del presupuesto de ejecución material en euros.</t>
  </si>
  <si>
    <t>3.1.2. Reforma integral.</t>
  </si>
  <si>
    <t>De 3.001 á 3.500</t>
  </si>
  <si>
    <t>Supf. Construida en metros</t>
  </si>
  <si>
    <t>3.2. Pintado y enlucido fachadas</t>
  </si>
  <si>
    <t>Mayor de 3.501</t>
  </si>
  <si>
    <t>Introduzca la superficie de metros construidos de la obra</t>
  </si>
  <si>
    <t>% Reducido</t>
  </si>
  <si>
    <t>TIPO DE OBRA dos digitos según Tabla 1</t>
  </si>
  <si>
    <t>La autoliquidación que se practique gozará de una reducción del 90% cuando las obras, construcciones, etc. se realicen dentro de los límites señalados en el plano que se anexa a la presente Ordenanza, extendiéndose dicha bonificación a las zonas urbanas de San Felipe, El Realengo, Las Casicas, Rincón de los Pablos y Barrio Estación.En ningún caso será aplicable a los supuestos de tarifa única.</t>
  </si>
  <si>
    <t>Reducción</t>
  </si>
  <si>
    <t>Elija del listado desplegable el tipo de obra que es.(Tabla 1)</t>
  </si>
  <si>
    <t xml:space="preserve">II. </t>
  </si>
  <si>
    <t>BASE IMPONIBLE PREVIA</t>
  </si>
  <si>
    <t>Cuota reducida 1</t>
  </si>
  <si>
    <t>Bonificacion pintado</t>
  </si>
  <si>
    <t>Si es una obra de reforma indique  el supuesto Tabla 2</t>
  </si>
  <si>
    <t>Tabla 1</t>
  </si>
  <si>
    <t>TIPO DE OBRA</t>
  </si>
  <si>
    <t>BIP</t>
  </si>
  <si>
    <t>Para autoliquidar las licencias de obras que afecten a propiedades incluidas en zonas bonificadas y en zonas de régimen fiscal común, proporcionalmente a los metros cuadrados que estén dentro de cada zona.</t>
  </si>
  <si>
    <t>Cuota a ingresar</t>
  </si>
  <si>
    <t>Gozarán de una bonificación automática del 100 por 100 cuando la licencia sea para pintado y enlucido de fachadas y zócalos, y se aplicará a todo el término municipal</t>
  </si>
  <si>
    <t xml:space="preserve">Reducción por situación de calles </t>
  </si>
  <si>
    <t>Edif &lt; 3 Calle normal</t>
  </si>
  <si>
    <t>Parrafo final Epigrafe 1 reducción por situado en calle reducida</t>
  </si>
  <si>
    <t>5.1</t>
  </si>
  <si>
    <t>Supf. Construida en calle reducida</t>
  </si>
  <si>
    <t>Edif &lt; 3 Calle especial</t>
  </si>
  <si>
    <t xml:space="preserve">III. </t>
  </si>
  <si>
    <t>REDUCCIÓN SITUACIÓN CALLES</t>
  </si>
  <si>
    <t>III.</t>
  </si>
  <si>
    <t>CUOTA INTEGRA</t>
  </si>
  <si>
    <t>VERIFIOACIÓN SI ES SÓLO SUELO URBANO, CASO CONTRARIO NO APLICA LA TASA</t>
  </si>
  <si>
    <t>Edif &gt; 3 Calle normal</t>
  </si>
  <si>
    <t>TIPO GRAVAMEN</t>
  </si>
  <si>
    <t>CUOTAS MÍNIMAS TLU</t>
  </si>
  <si>
    <t>Edif &gt; 3 Calle especial</t>
  </si>
  <si>
    <t>CI</t>
  </si>
  <si>
    <t>a</t>
  </si>
  <si>
    <t xml:space="preserve">Autorización o licencia de nueva planta, ampliación o reforma, de instalaciones, así como de obras provisionales, declaración de situación individualizada de minimización de impacto territorial, licencia de minimización, certificación de no infracción urbanística, o cualquiera similar 91,80 €. </t>
  </si>
  <si>
    <t>Vivienda adosada</t>
  </si>
  <si>
    <t>Indicar SI ó NO</t>
  </si>
  <si>
    <t>b</t>
  </si>
  <si>
    <t>Autorización o licencias de obras menores, licencias de parcelaciones, divisiones o segregaciones, vallados, movimiento de tierras, edificaciones auxiliares o cualesquiera similar: 18,35 euros</t>
  </si>
  <si>
    <t>Vivienda aislada</t>
  </si>
  <si>
    <t>Nave Industrial, alnacén agrícola</t>
  </si>
  <si>
    <t>En caso afirmativo indicar</t>
  </si>
  <si>
    <t>BONIFICACION  ICIO</t>
  </si>
  <si>
    <t>Oficinas  comerciales  sin distribución interior</t>
  </si>
  <si>
    <t>Porcentaje</t>
  </si>
  <si>
    <t>% Base reducida</t>
  </si>
  <si>
    <t>% Base sin reducción</t>
  </si>
  <si>
    <t>Total BL</t>
  </si>
  <si>
    <t>Oficinas  comerciales  con distribución interior</t>
  </si>
  <si>
    <t>7.1.</t>
  </si>
  <si>
    <t>Obras de especial interés municipal</t>
  </si>
  <si>
    <t>(Ver advertencia instrucciones)</t>
  </si>
  <si>
    <t>Espectáculos</t>
  </si>
  <si>
    <t>Hast el 95% indicar el porcentaje solicictado</t>
  </si>
  <si>
    <t>Hoteles &gt;3*</t>
  </si>
  <si>
    <t>IV</t>
  </si>
  <si>
    <t>BONIFICACIÓN</t>
  </si>
  <si>
    <t>Hoteles &lt;3*</t>
  </si>
  <si>
    <t>7.2.</t>
  </si>
  <si>
    <t>Placas solares 90% artº 5.2</t>
  </si>
  <si>
    <t>Clinicas</t>
  </si>
  <si>
    <t xml:space="preserve">LA AUTORIZA PLENO artº 5.1. </t>
  </si>
  <si>
    <t>Aparcamientos</t>
  </si>
  <si>
    <t>IV.</t>
  </si>
  <si>
    <t xml:space="preserve"> BASE LIQUIDABLE</t>
  </si>
  <si>
    <t>PORCENTAJE SOLICITADO</t>
  </si>
  <si>
    <t>Indicar si tiene derecho a bonificación</t>
  </si>
  <si>
    <t>Funerario  Nichos</t>
  </si>
  <si>
    <t>Tipo gravamen</t>
  </si>
  <si>
    <t>Hasta el 95%</t>
  </si>
  <si>
    <t>Si tiene derecho a bonificación a placas solares</t>
  </si>
  <si>
    <t>Funerario  Panteon</t>
  </si>
  <si>
    <t>CUOTA  PREVIA</t>
  </si>
  <si>
    <t>P.E.M. con derecho a bonificación</t>
  </si>
  <si>
    <t>Bonificación Pleno</t>
  </si>
  <si>
    <t>OBRAS DE REFORMA . T.L.U.</t>
  </si>
  <si>
    <t>En caso de que sea una obra de reforma el tipo según tabla</t>
  </si>
  <si>
    <t>V.</t>
  </si>
  <si>
    <t>CUOTA MÍNIMA</t>
  </si>
  <si>
    <t>Tabla  2</t>
  </si>
  <si>
    <t xml:space="preserve">  Indicar tipo de licencia opción a) u opción b).</t>
  </si>
  <si>
    <t>No es una obra de reforma</t>
  </si>
  <si>
    <t>a)</t>
  </si>
  <si>
    <t>PLACAS SOLARES 90% artº 5.2</t>
  </si>
  <si>
    <t>Reforma media</t>
  </si>
  <si>
    <t>Reforma integral</t>
  </si>
  <si>
    <t>Pintado y enlucido de fachadas</t>
  </si>
  <si>
    <t>REDUCCIÓN POR SITUACIÓN DE LAS OBRAS</t>
  </si>
  <si>
    <t>RESULTADOS AUTOLIQUIDACIÓN</t>
  </si>
  <si>
    <t>Obra en calle normal</t>
  </si>
  <si>
    <t>Obra en calle bonificada</t>
  </si>
  <si>
    <t>b)</t>
  </si>
  <si>
    <t>BONIFICACIÓN PLACAS</t>
  </si>
  <si>
    <t>Caso afirmativo indicar el valor del PEM que tiene derecho a reducción y la superficie que tiene dercho a bonificación. Obligatorio rellenar ambsa casillas.</t>
  </si>
  <si>
    <t>TOTAL BONIOFICACIONES</t>
  </si>
  <si>
    <t>Base</t>
  </si>
  <si>
    <t>6.</t>
  </si>
  <si>
    <t>CUOTAS MÍNIMAS TLU. Elija uno de los dos casillas.</t>
  </si>
  <si>
    <t xml:space="preserve">Base Imponible </t>
  </si>
  <si>
    <t xml:space="preserve">VI. </t>
  </si>
  <si>
    <t>CUOTA A INGRESAR TLU</t>
  </si>
  <si>
    <t xml:space="preserve">V. </t>
  </si>
  <si>
    <t>CUOTA A INGRESAR ICIO</t>
  </si>
  <si>
    <t>Base Liquidable</t>
  </si>
  <si>
    <t>Cuota</t>
  </si>
  <si>
    <t>Cantidad  a ingresar (Ojo cuotas mínimas)</t>
  </si>
  <si>
    <t>BONIFICACIÓN ICIO</t>
  </si>
  <si>
    <t>7.1</t>
  </si>
  <si>
    <t>Autorización Pleno artº 5.1 . Bonificación obras especial interés</t>
  </si>
  <si>
    <t>ADVERETNCIA ES COMPETENCIA DEL PLENO DEL AYUNTAMIENTO Y TIENE CARÁCTER EXCEPCIONAL.</t>
  </si>
  <si>
    <t>Obras para las que se solicita ser declaradas,  de, culturales especial interés municipal por concurrir circustancias sociales …</t>
  </si>
  <si>
    <t>Dejar el 0% si no se va a solicitar</t>
  </si>
  <si>
    <t>Indicar el procentaje solicitado hasta como máximo el 95%</t>
  </si>
  <si>
    <t xml:space="preserve">Cuota </t>
  </si>
  <si>
    <t>7.2</t>
  </si>
  <si>
    <t>Bonificación Placas solares</t>
  </si>
  <si>
    <t>Bonificaciones</t>
  </si>
  <si>
    <t>Indicar si se tiene derecho a la bonificación por placas solares</t>
  </si>
  <si>
    <t>SI ó NO</t>
  </si>
  <si>
    <t>ADVERTENCIA NO TODA INSTALACIÓN DE PLACAS TIENE DERECHO A BONIFICACIÓN CONSULTE ARTº 5.2 ORDENANAZA I.C.I.O.</t>
  </si>
  <si>
    <t>Caso afirmativo indicar el valor del PEM que tiene derecho a bonificación y la superficie que tiene dercho a bonificación. Obligatorio rellenar ambsa casillas.</t>
  </si>
  <si>
    <t>TASA O.V.P. ESCOMBROS …</t>
  </si>
  <si>
    <t>EPIGRAFE 3</t>
  </si>
  <si>
    <t>Cuota Bonificación calles</t>
  </si>
  <si>
    <t>Reducción pintado y enlucido</t>
  </si>
  <si>
    <t>Validación bien urbano</t>
  </si>
  <si>
    <t>DECLARACIÓN RESPONSABLE/LICENCIA OBRA MENOR</t>
  </si>
  <si>
    <t xml:space="preserve">Modelos de instancia:    </t>
  </si>
  <si>
    <t>URB-DROM</t>
  </si>
  <si>
    <t>URB-LOMN</t>
  </si>
  <si>
    <t>MARQUE QUE TIPO DECLARACIÓN RESPONSABLE/ LICENCIA</t>
  </si>
  <si>
    <t>Seleccione el modelo de instancia, en la celda contigua</t>
  </si>
  <si>
    <t>DECLARACIÓN RESPONSABLE OBRA MENOR</t>
  </si>
  <si>
    <t>LICENCIA OBRA MENOR (SUELO NO URBANIZABLE)</t>
  </si>
  <si>
    <t>Sujeto pasivo: (Indique nombre en la celda de abajo)</t>
  </si>
  <si>
    <t>EL BIEN OBJETO DE LICENCIA ESTÁ UBICADO EN SUELO URBANO</t>
  </si>
  <si>
    <t>Observación si es obra menor sólo  PEM</t>
  </si>
  <si>
    <t>Informe sobre si el bien está en suelo urbano o no.</t>
  </si>
  <si>
    <t>Debe informar del  número de los siguientes elementos y estimación del importe del resto de la obra</t>
  </si>
  <si>
    <t>ELEMENTO</t>
  </si>
  <si>
    <t>Nº UD.</t>
  </si>
  <si>
    <t>COCINA</t>
  </si>
  <si>
    <t>ASEO/BAÑO</t>
  </si>
  <si>
    <t>Indique si la solicitud de la licencia se refiere a alguno de los elementos enunciados, el número de ello por ejemplo 1 cocina y 3 ventanas</t>
  </si>
  <si>
    <t>INSTALACIÓN DE PLATO DE DUCHA</t>
  </si>
  <si>
    <t>SUSTITUCIÓN DE VENTANAS</t>
  </si>
  <si>
    <t>DEPÓSITO ESTANCO</t>
  </si>
  <si>
    <t>FOSA SÉPTICA/DEPURADORA BIOLÓGICA</t>
  </si>
  <si>
    <t>POZO EXTRACCIÓN AGUA PARA RIEGO</t>
  </si>
  <si>
    <t>IMPORTE DE OTRAS OBRAS ADEMÁS DE LAS ANTERIORES</t>
  </si>
  <si>
    <t>Si hay parte de las obras que exceden a los elementos indique su valor aproximado. Siguiendo con el ejemplo 500 euros armario empotrado.</t>
  </si>
  <si>
    <t xml:space="preserve">BI </t>
  </si>
  <si>
    <t>P.E.M. que estima que asciende la totalidad de la obra  en euros</t>
  </si>
  <si>
    <t xml:space="preserve">Contro si PEM = PEM PINTADO ESTO ES = O </t>
  </si>
  <si>
    <t>CUOTA</t>
  </si>
  <si>
    <t>Informar si la obra menor consiste en pintado y enlucido de fachadas</t>
  </si>
  <si>
    <t>P.E.M. del pintado y enlucido de fachadas</t>
  </si>
  <si>
    <t>Caso afirmativo indicar el valor del PEM que tiene derecho a reducción.</t>
  </si>
  <si>
    <t>PRECIO UD.</t>
  </si>
  <si>
    <t>PRECIO</t>
  </si>
  <si>
    <t>ADVERTENCIA CUOTAS MÍNIMAS TLU</t>
  </si>
  <si>
    <t>Reducción pintado y en lucido fachadas</t>
  </si>
  <si>
    <t>Cuota enlucido fachadas</t>
  </si>
  <si>
    <t>Base Liquidable previa</t>
  </si>
  <si>
    <t>Pem enlucido fachadas</t>
  </si>
  <si>
    <t>Base liquida ajustada</t>
  </si>
  <si>
    <t>Otras OBRAS MENORES no descritas anteriormente</t>
  </si>
  <si>
    <t>REDUCCIÓN SITUACION CALLES</t>
  </si>
  <si>
    <t>BASE REDUCIDA 1</t>
  </si>
  <si>
    <t>PEM</t>
  </si>
  <si>
    <t>Cuota Pintado y enlucido fachadas</t>
  </si>
  <si>
    <t xml:space="preserve"> BASE LIQUIDABLE I</t>
  </si>
  <si>
    <t>BASE</t>
  </si>
  <si>
    <t>Cuota pintado y enlucido</t>
  </si>
  <si>
    <t>Cuota total</t>
  </si>
  <si>
    <t>PINTADO Y ENLUCIDO 100% PEM</t>
  </si>
  <si>
    <t>Informe del contribuyente de la solicitud de la Licencia y Tributo</t>
  </si>
  <si>
    <t>Información a suministrar con relacion a las obras objeto de licencia y en especial los elementos a reformar</t>
  </si>
  <si>
    <t>DECLARACIÓN RESPONSABLE REFORMA EDIFICIO (AFECTA A ESTRUCTURA)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</si>
</sst>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#,##0.00\ &quot;€&quot;"/>
    <numFmt numFmtId="165" formatCode="0.0000%"/>
    <numFmt numFmtId="166" formatCode="#,##0.00_ ;[Red]\-#,##0.00\ "/>
    <numFmt numFmtId="167" formatCode="#,##0.00\ &quot;m2&quot;"/>
  </numFmts>
  <fonts count="10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theme="1"/>
      <name val="Arial"/>
      <family val="2"/>
    </font>
    <font>
      <sz val="14"/>
      <color theme="8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b/>
      <sz val="14"/>
      <color theme="8"/>
      <name val="Arial"/>
      <family val="2"/>
    </font>
    <font>
      <sz val="14"/>
      <name val="Arial"/>
      <family val="2"/>
    </font>
    <font>
      <b/>
      <sz val="14"/>
      <color theme="0" tint="-0.249977111117893"/>
      <name val="Arial"/>
      <family val="2"/>
    </font>
    <font>
      <b/>
      <sz val="14"/>
      <color theme="3" tint="-0.499984740745262"/>
      <name val="Arial"/>
      <family val="2"/>
    </font>
    <font>
      <b/>
      <sz val="14"/>
      <color theme="9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</font>
    <font>
      <sz val="11"/>
      <color rgb="FF3F3F76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 tint="0.79998168889431442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9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name val="Calibri"/>
      <family val="2"/>
      <scheme val="minor"/>
    </font>
    <font>
      <sz val="16"/>
      <name val="Arial"/>
      <family val="2"/>
    </font>
    <font>
      <sz val="16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6"/>
      <color theme="0" tint="-0.34998626667073579"/>
      <name val="Calibri"/>
      <family val="2"/>
      <scheme val="minor"/>
    </font>
    <font>
      <sz val="16"/>
      <color theme="0" tint="-4.9989318521683403E-2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4"/>
      <color rgb="FF3F3F76"/>
      <name val="Calibri"/>
      <family val="2"/>
      <scheme val="minor"/>
    </font>
    <font>
      <b/>
      <sz val="14"/>
      <color rgb="FF00B05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8"/>
      <name val="Arial"/>
      <family val="2"/>
    </font>
    <font>
      <b/>
      <sz val="18"/>
      <name val="Arial"/>
      <family val="2"/>
    </font>
    <font>
      <b/>
      <sz val="24"/>
      <color theme="1"/>
      <name val="Calibri"/>
      <family val="2"/>
      <scheme val="minor"/>
    </font>
    <font>
      <b/>
      <sz val="12"/>
      <name val="Arial"/>
      <family val="2"/>
    </font>
    <font>
      <b/>
      <sz val="20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8"/>
      <name val="Arial"/>
      <family val="2"/>
    </font>
    <font>
      <sz val="18"/>
      <color theme="8"/>
      <name val="Calibri"/>
      <family val="2"/>
      <scheme val="minor"/>
    </font>
    <font>
      <b/>
      <sz val="18"/>
      <color theme="8"/>
      <name val="Arial"/>
      <family val="2"/>
    </font>
    <font>
      <b/>
      <sz val="16"/>
      <color theme="8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0" tint="-0.249977111117893"/>
      <name val="Arial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3" tint="-0.499984740745262"/>
      <name val="Arial"/>
      <family val="2"/>
    </font>
    <font>
      <b/>
      <sz val="20"/>
      <color theme="3" tint="-0.499984740745262"/>
      <name val="Calibri"/>
      <family val="2"/>
      <scheme val="minor"/>
    </font>
    <font>
      <b/>
      <sz val="16"/>
      <name val="Arial"/>
      <family val="2"/>
    </font>
    <font>
      <b/>
      <sz val="16"/>
      <color theme="9"/>
      <name val="Arial"/>
      <family val="2"/>
    </font>
    <font>
      <sz val="22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6"/>
      <color theme="4" tint="0.79998168889431442"/>
      <name val="Arial"/>
      <family val="2"/>
    </font>
    <font>
      <b/>
      <sz val="14"/>
      <color rgb="FF000000"/>
      <name val="Arial"/>
      <family val="2"/>
    </font>
    <font>
      <sz val="18"/>
      <color theme="4" tint="-0.249977111117893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gray0625">
        <bgColor theme="7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</patternFill>
    </fill>
    <fill>
      <patternFill patternType="solid">
        <fgColor indexed="6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gray0625"/>
    </fill>
    <fill>
      <patternFill patternType="gray0625">
        <bgColor theme="4" tint="-0.249977111117893"/>
      </patternFill>
    </fill>
    <fill>
      <patternFill patternType="gray0625">
        <bgColor rgb="FFCCCCCC"/>
      </patternFill>
    </fill>
    <fill>
      <patternFill patternType="gray0625">
        <bgColor theme="4" tint="0.39997558519241921"/>
      </patternFill>
    </fill>
    <fill>
      <patternFill patternType="gray0625">
        <bgColor theme="0" tint="-0.34998626667073579"/>
      </patternFill>
    </fill>
    <fill>
      <patternFill patternType="gray0625">
        <bgColor auto="1"/>
      </patternFill>
    </fill>
    <fill>
      <patternFill patternType="gray0625">
        <bgColor rgb="FFFFFFCC"/>
      </patternFill>
    </fill>
    <fill>
      <patternFill patternType="solid">
        <fgColor theme="0"/>
        <bgColor indexed="64"/>
      </patternFill>
    </fill>
    <fill>
      <patternFill patternType="gray125">
        <bgColor theme="4" tint="-0.249977111117893"/>
      </patternFill>
    </fill>
    <fill>
      <patternFill patternType="gray125">
        <bgColor rgb="FFCCCCCC"/>
      </patternFill>
    </fill>
    <fill>
      <patternFill patternType="gray125">
        <bgColor theme="4" tint="0.39997558519241921"/>
      </patternFill>
    </fill>
    <fill>
      <patternFill patternType="gray125">
        <bgColor theme="0" tint="-0.34998626667073579"/>
      </patternFill>
    </fill>
    <fill>
      <patternFill patternType="gray125">
        <bgColor auto="1"/>
      </patternFill>
    </fill>
    <fill>
      <patternFill patternType="gray125">
        <bgColor theme="8" tint="-0.249977111117893"/>
      </patternFill>
    </fill>
    <fill>
      <patternFill patternType="gray125">
        <bgColor theme="7" tint="0.79995117038483843"/>
      </patternFill>
    </fill>
    <fill>
      <patternFill patternType="gray125">
        <bgColor theme="0" tint="-0.249977111117893"/>
      </patternFill>
    </fill>
    <fill>
      <patternFill patternType="gray125">
        <bgColor theme="0" tint="-4.9989318521683403E-2"/>
      </patternFill>
    </fill>
    <fill>
      <patternFill patternType="gray125">
        <bgColor theme="7"/>
      </patternFill>
    </fill>
    <fill>
      <patternFill patternType="gray125">
        <bgColor rgb="FFFFFFCC"/>
      </patternFill>
    </fill>
    <fill>
      <patternFill patternType="gray125">
        <bgColor theme="7" tint="0.79998168889431442"/>
      </patternFill>
    </fill>
    <fill>
      <patternFill patternType="gray125">
        <bgColor rgb="FFFFFF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theme="0" tint="-4.9989318521683403E-2"/>
      </patternFill>
    </fill>
    <fill>
      <patternFill patternType="solid">
        <fgColor theme="0" tint="-0.14996795556505021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theme="8"/>
      </top>
      <bottom style="thin">
        <color indexed="64"/>
      </bottom>
      <diagonal/>
    </border>
    <border>
      <left/>
      <right style="medium">
        <color theme="8"/>
      </right>
      <top style="medium">
        <color theme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/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/>
      <top style="medium">
        <color theme="7"/>
      </top>
      <bottom/>
      <diagonal/>
    </border>
    <border>
      <left style="medium">
        <color theme="7"/>
      </left>
      <right/>
      <top/>
      <bottom/>
      <diagonal/>
    </border>
    <border>
      <left/>
      <right style="medium">
        <color theme="7"/>
      </right>
      <top/>
      <bottom/>
      <diagonal/>
    </border>
    <border>
      <left style="medium">
        <color theme="7"/>
      </left>
      <right/>
      <top/>
      <bottom style="medium">
        <color theme="7"/>
      </bottom>
      <diagonal/>
    </border>
    <border>
      <left/>
      <right/>
      <top/>
      <bottom style="medium">
        <color theme="7"/>
      </bottom>
      <diagonal/>
    </border>
    <border>
      <left/>
      <right style="medium">
        <color theme="7"/>
      </right>
      <top/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medium">
        <color theme="7"/>
      </right>
      <top/>
      <bottom style="medium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/>
      <diagonal/>
    </border>
  </borders>
  <cellStyleXfs count="6">
    <xf numFmtId="0" fontId="0" fillId="0" borderId="0"/>
    <xf numFmtId="0" fontId="13" fillId="5" borderId="10" applyNumberFormat="0" applyFont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43" fillId="12" borderId="30" applyNumberFormat="0" applyAlignment="0" applyProtection="0"/>
    <xf numFmtId="44" fontId="69" fillId="0" borderId="0" applyFont="0" applyFill="0" applyBorder="0" applyAlignment="0" applyProtection="0"/>
  </cellStyleXfs>
  <cellXfs count="68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22" fillId="0" borderId="0" xfId="0" applyFont="1"/>
    <xf numFmtId="4" fontId="24" fillId="7" borderId="22" xfId="0" applyNumberFormat="1" applyFont="1" applyFill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27" fillId="0" borderId="24" xfId="0" applyFont="1" applyBorder="1"/>
    <xf numFmtId="0" fontId="29" fillId="0" borderId="0" xfId="0" applyFont="1" applyAlignment="1">
      <alignment horizontal="center"/>
    </xf>
    <xf numFmtId="4" fontId="27" fillId="0" borderId="0" xfId="0" applyNumberFormat="1" applyFont="1" applyAlignment="1">
      <alignment horizontal="center"/>
    </xf>
    <xf numFmtId="0" fontId="27" fillId="0" borderId="28" xfId="0" applyFont="1" applyBorder="1"/>
    <xf numFmtId="0" fontId="29" fillId="0" borderId="0" xfId="0" applyFont="1" applyAlignment="1">
      <alignment horizontal="centerContinuous" vertical="top" wrapText="1"/>
    </xf>
    <xf numFmtId="10" fontId="27" fillId="0" borderId="0" xfId="0" applyNumberFormat="1" applyFont="1"/>
    <xf numFmtId="4" fontId="22" fillId="0" borderId="0" xfId="0" applyNumberFormat="1" applyFont="1"/>
    <xf numFmtId="0" fontId="12" fillId="0" borderId="0" xfId="0" applyFont="1"/>
    <xf numFmtId="0" fontId="7" fillId="0" borderId="0" xfId="0" applyFont="1"/>
    <xf numFmtId="0" fontId="14" fillId="0" borderId="0" xfId="0" applyFont="1"/>
    <xf numFmtId="0" fontId="33" fillId="10" borderId="0" xfId="0" applyFont="1" applyFill="1"/>
    <xf numFmtId="0" fontId="40" fillId="6" borderId="4" xfId="0" applyFont="1" applyFill="1" applyBorder="1"/>
    <xf numFmtId="0" fontId="40" fillId="6" borderId="5" xfId="0" applyFont="1" applyFill="1" applyBorder="1"/>
    <xf numFmtId="0" fontId="40" fillId="6" borderId="6" xfId="0" applyFont="1" applyFill="1" applyBorder="1"/>
    <xf numFmtId="0" fontId="33" fillId="10" borderId="0" xfId="0" applyFont="1" applyFill="1" applyAlignment="1">
      <alignment horizontal="justify" vertical="top"/>
    </xf>
    <xf numFmtId="0" fontId="33" fillId="10" borderId="0" xfId="0" applyFont="1" applyFill="1" applyAlignment="1">
      <alignment vertical="top" wrapText="1"/>
    </xf>
    <xf numFmtId="164" fontId="33" fillId="10" borderId="0" xfId="0" applyNumberFormat="1" applyFont="1" applyFill="1" applyAlignment="1">
      <alignment horizontal="right" vertical="top"/>
    </xf>
    <xf numFmtId="164" fontId="33" fillId="10" borderId="0" xfId="0" applyNumberFormat="1" applyFont="1" applyFill="1" applyAlignment="1">
      <alignment horizontal="right"/>
    </xf>
    <xf numFmtId="0" fontId="39" fillId="11" borderId="0" xfId="0" applyFont="1" applyFill="1"/>
    <xf numFmtId="164" fontId="39" fillId="11" borderId="0" xfId="0" applyNumberFormat="1" applyFont="1" applyFill="1" applyAlignment="1">
      <alignment horizontal="right"/>
    </xf>
    <xf numFmtId="164" fontId="39" fillId="11" borderId="0" xfId="0" applyNumberFormat="1" applyFont="1" applyFill="1"/>
    <xf numFmtId="0" fontId="41" fillId="6" borderId="7" xfId="0" applyFont="1" applyFill="1" applyBorder="1" applyAlignment="1">
      <alignment horizontal="center"/>
    </xf>
    <xf numFmtId="0" fontId="27" fillId="0" borderId="0" xfId="0" applyFont="1" applyAlignment="1">
      <alignment vertical="center"/>
    </xf>
    <xf numFmtId="0" fontId="0" fillId="0" borderId="0" xfId="0" applyAlignment="1">
      <alignment vertical="center"/>
    </xf>
    <xf numFmtId="0" fontId="27" fillId="13" borderId="0" xfId="0" applyFont="1" applyFill="1"/>
    <xf numFmtId="0" fontId="26" fillId="9" borderId="0" xfId="3"/>
    <xf numFmtId="0" fontId="27" fillId="0" borderId="0" xfId="0" applyFont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5" xfId="0" applyFont="1" applyBorder="1" applyAlignment="1">
      <alignment horizontal="center" vertical="top"/>
    </xf>
    <xf numFmtId="0" fontId="29" fillId="0" borderId="26" xfId="0" applyFont="1" applyBorder="1" applyAlignment="1">
      <alignment horizontal="center"/>
    </xf>
    <xf numFmtId="0" fontId="57" fillId="10" borderId="0" xfId="0" applyFont="1" applyFill="1"/>
    <xf numFmtId="164" fontId="57" fillId="10" borderId="0" xfId="0" applyNumberFormat="1" applyFont="1" applyFill="1"/>
    <xf numFmtId="0" fontId="58" fillId="10" borderId="0" xfId="0" applyFont="1" applyFill="1"/>
    <xf numFmtId="165" fontId="58" fillId="10" borderId="0" xfId="0" applyNumberFormat="1" applyFont="1" applyFill="1"/>
    <xf numFmtId="4" fontId="58" fillId="10" borderId="0" xfId="0" applyNumberFormat="1" applyFont="1" applyFill="1"/>
    <xf numFmtId="0" fontId="0" fillId="10" borderId="0" xfId="0" applyFill="1"/>
    <xf numFmtId="0" fontId="47" fillId="10" borderId="0" xfId="0" applyFont="1" applyFill="1"/>
    <xf numFmtId="10" fontId="47" fillId="10" borderId="0" xfId="0" applyNumberFormat="1" applyFont="1" applyFill="1"/>
    <xf numFmtId="0" fontId="0" fillId="16" borderId="0" xfId="0" applyFill="1"/>
    <xf numFmtId="0" fontId="0" fillId="16" borderId="0" xfId="0" applyFill="1" applyAlignment="1">
      <alignment horizontal="right"/>
    </xf>
    <xf numFmtId="0" fontId="23" fillId="17" borderId="4" xfId="0" applyFont="1" applyFill="1" applyBorder="1"/>
    <xf numFmtId="0" fontId="14" fillId="17" borderId="5" xfId="0" applyFont="1" applyFill="1" applyBorder="1"/>
    <xf numFmtId="4" fontId="14" fillId="17" borderId="8" xfId="0" applyNumberFormat="1" applyFont="1" applyFill="1" applyBorder="1" applyAlignment="1">
      <alignment horizontal="center"/>
    </xf>
    <xf numFmtId="0" fontId="14" fillId="17" borderId="6" xfId="0" applyFont="1" applyFill="1" applyBorder="1"/>
    <xf numFmtId="0" fontId="14" fillId="17" borderId="7" xfId="0" applyFont="1" applyFill="1" applyBorder="1" applyAlignment="1">
      <alignment horizontal="center"/>
    </xf>
    <xf numFmtId="4" fontId="7" fillId="17" borderId="9" xfId="0" applyNumberFormat="1" applyFont="1" applyFill="1" applyBorder="1" applyAlignment="1">
      <alignment horizontal="center"/>
    </xf>
    <xf numFmtId="0" fontId="49" fillId="19" borderId="0" xfId="0" applyFont="1" applyFill="1"/>
    <xf numFmtId="0" fontId="47" fillId="19" borderId="0" xfId="0" applyFont="1" applyFill="1"/>
    <xf numFmtId="0" fontId="0" fillId="19" borderId="0" xfId="0" applyFill="1"/>
    <xf numFmtId="0" fontId="45" fillId="16" borderId="32" xfId="0" applyFont="1" applyFill="1" applyBorder="1" applyAlignment="1">
      <alignment horizontal="center" vertical="center" wrapText="1"/>
    </xf>
    <xf numFmtId="0" fontId="47" fillId="16" borderId="0" xfId="0" applyFont="1" applyFill="1" applyAlignment="1">
      <alignment horizontal="right"/>
    </xf>
    <xf numFmtId="0" fontId="12" fillId="19" borderId="0" xfId="0" applyFont="1" applyFill="1"/>
    <xf numFmtId="0" fontId="23" fillId="19" borderId="0" xfId="0" applyFont="1" applyFill="1"/>
    <xf numFmtId="0" fontId="50" fillId="19" borderId="0" xfId="0" applyFont="1" applyFill="1"/>
    <xf numFmtId="0" fontId="52" fillId="16" borderId="0" xfId="0" applyFont="1" applyFill="1"/>
    <xf numFmtId="0" fontId="48" fillId="19" borderId="0" xfId="0" applyFont="1" applyFill="1"/>
    <xf numFmtId="4" fontId="48" fillId="19" borderId="0" xfId="0" applyNumberFormat="1" applyFont="1" applyFill="1"/>
    <xf numFmtId="0" fontId="22" fillId="20" borderId="8" xfId="0" applyFont="1" applyFill="1" applyBorder="1"/>
    <xf numFmtId="0" fontId="22" fillId="20" borderId="8" xfId="0" applyFont="1" applyFill="1" applyBorder="1" applyAlignment="1">
      <alignment horizontal="center"/>
    </xf>
    <xf numFmtId="0" fontId="22" fillId="20" borderId="9" xfId="0" applyFont="1" applyFill="1" applyBorder="1"/>
    <xf numFmtId="0" fontId="22" fillId="20" borderId="9" xfId="0" applyFont="1" applyFill="1" applyBorder="1" applyAlignment="1">
      <alignment horizontal="center"/>
    </xf>
    <xf numFmtId="4" fontId="49" fillId="19" borderId="0" xfId="0" applyNumberFormat="1" applyFont="1" applyFill="1"/>
    <xf numFmtId="0" fontId="51" fillId="16" borderId="14" xfId="0" applyFont="1" applyFill="1" applyBorder="1"/>
    <xf numFmtId="0" fontId="51" fillId="16" borderId="0" xfId="0" applyFont="1" applyFill="1"/>
    <xf numFmtId="0" fontId="53" fillId="21" borderId="10" xfId="1" applyFont="1" applyFill="1"/>
    <xf numFmtId="4" fontId="24" fillId="21" borderId="22" xfId="0" applyNumberFormat="1" applyFont="1" applyFill="1" applyBorder="1" applyAlignment="1">
      <alignment horizontal="center"/>
    </xf>
    <xf numFmtId="0" fontId="20" fillId="16" borderId="0" xfId="1" applyFont="1" applyFill="1" applyBorder="1"/>
    <xf numFmtId="4" fontId="24" fillId="16" borderId="0" xfId="0" applyNumberFormat="1" applyFont="1" applyFill="1" applyAlignment="1">
      <alignment horizontal="center"/>
    </xf>
    <xf numFmtId="0" fontId="21" fillId="16" borderId="0" xfId="1" applyFont="1" applyFill="1" applyBorder="1" applyAlignment="1">
      <alignment horizontal="center"/>
    </xf>
    <xf numFmtId="3" fontId="24" fillId="16" borderId="0" xfId="0" applyNumberFormat="1" applyFont="1" applyFill="1" applyAlignment="1">
      <alignment horizontal="center"/>
    </xf>
    <xf numFmtId="0" fontId="7" fillId="16" borderId="0" xfId="0" applyFont="1" applyFill="1"/>
    <xf numFmtId="4" fontId="7" fillId="16" borderId="0" xfId="0" applyNumberFormat="1" applyFont="1" applyFill="1"/>
    <xf numFmtId="0" fontId="10" fillId="16" borderId="0" xfId="0" applyFont="1" applyFill="1"/>
    <xf numFmtId="0" fontId="10" fillId="16" borderId="0" xfId="0" applyFont="1" applyFill="1" applyAlignment="1">
      <alignment horizontal="right"/>
    </xf>
    <xf numFmtId="2" fontId="9" fillId="16" borderId="0" xfId="0" applyNumberFormat="1" applyFont="1" applyFill="1" applyAlignment="1">
      <alignment horizontal="center"/>
    </xf>
    <xf numFmtId="0" fontId="11" fillId="16" borderId="0" xfId="0" applyFont="1" applyFill="1"/>
    <xf numFmtId="0" fontId="11" fillId="16" borderId="0" xfId="0" applyFont="1" applyFill="1" applyAlignment="1">
      <alignment horizontal="right"/>
    </xf>
    <xf numFmtId="0" fontId="19" fillId="16" borderId="0" xfId="0" applyFont="1" applyFill="1"/>
    <xf numFmtId="0" fontId="14" fillId="16" borderId="0" xfId="0" applyFont="1" applyFill="1"/>
    <xf numFmtId="0" fontId="7" fillId="19" borderId="0" xfId="0" applyFont="1" applyFill="1"/>
    <xf numFmtId="0" fontId="61" fillId="16" borderId="0" xfId="0" applyFont="1" applyFill="1" applyAlignment="1">
      <alignment horizontal="right"/>
    </xf>
    <xf numFmtId="0" fontId="16" fillId="19" borderId="0" xfId="0" applyFont="1" applyFill="1"/>
    <xf numFmtId="4" fontId="16" fillId="19" borderId="0" xfId="0" applyNumberFormat="1" applyFont="1" applyFill="1"/>
    <xf numFmtId="0" fontId="62" fillId="19" borderId="0" xfId="0" applyFont="1" applyFill="1"/>
    <xf numFmtId="4" fontId="62" fillId="19" borderId="0" xfId="0" applyNumberFormat="1" applyFont="1" applyFill="1"/>
    <xf numFmtId="0" fontId="47" fillId="16" borderId="0" xfId="0" applyFont="1" applyFill="1"/>
    <xf numFmtId="0" fontId="0" fillId="16" borderId="27" xfId="0" applyFill="1" applyBorder="1"/>
    <xf numFmtId="2" fontId="9" fillId="16" borderId="0" xfId="0" applyNumberFormat="1" applyFont="1" applyFill="1" applyAlignment="1">
      <alignment horizontal="center" vertical="center"/>
    </xf>
    <xf numFmtId="0" fontId="11" fillId="16" borderId="0" xfId="0" applyFont="1" applyFill="1" applyAlignment="1">
      <alignment vertical="center"/>
    </xf>
    <xf numFmtId="0" fontId="18" fillId="19" borderId="0" xfId="0" applyFont="1" applyFill="1" applyAlignment="1">
      <alignment vertical="center"/>
    </xf>
    <xf numFmtId="0" fontId="0" fillId="19" borderId="0" xfId="0" applyFill="1" applyAlignment="1">
      <alignment vertical="center"/>
    </xf>
    <xf numFmtId="0" fontId="0" fillId="16" borderId="0" xfId="0" applyFill="1" applyAlignment="1">
      <alignment vertical="center"/>
    </xf>
    <xf numFmtId="10" fontId="49" fillId="19" borderId="0" xfId="0" applyNumberFormat="1" applyFont="1" applyFill="1"/>
    <xf numFmtId="0" fontId="53" fillId="22" borderId="10" xfId="1" applyFont="1" applyFill="1"/>
    <xf numFmtId="4" fontId="14" fillId="19" borderId="0" xfId="0" applyNumberFormat="1" applyFont="1" applyFill="1"/>
    <xf numFmtId="0" fontId="14" fillId="19" borderId="0" xfId="0" applyFont="1" applyFill="1"/>
    <xf numFmtId="165" fontId="14" fillId="19" borderId="0" xfId="0" applyNumberFormat="1" applyFont="1" applyFill="1"/>
    <xf numFmtId="0" fontId="12" fillId="19" borderId="0" xfId="0" applyFont="1" applyFill="1" applyAlignment="1">
      <alignment horizontal="right"/>
    </xf>
    <xf numFmtId="0" fontId="23" fillId="19" borderId="0" xfId="0" applyFont="1" applyFill="1" applyAlignment="1">
      <alignment horizontal="right"/>
    </xf>
    <xf numFmtId="164" fontId="23" fillId="19" borderId="0" xfId="0" applyNumberFormat="1" applyFont="1" applyFill="1"/>
    <xf numFmtId="0" fontId="63" fillId="16" borderId="0" xfId="0" applyFont="1" applyFill="1" applyAlignment="1">
      <alignment horizontal="center" vertical="center" wrapText="1"/>
    </xf>
    <xf numFmtId="0" fontId="63" fillId="16" borderId="41" xfId="0" applyFont="1" applyFill="1" applyBorder="1" applyAlignment="1">
      <alignment horizontal="center" vertical="center" wrapText="1"/>
    </xf>
    <xf numFmtId="4" fontId="26" fillId="6" borderId="9" xfId="3" applyNumberFormat="1" applyFill="1" applyBorder="1" applyAlignment="1">
      <alignment horizontal="center"/>
    </xf>
    <xf numFmtId="0" fontId="26" fillId="4" borderId="0" xfId="3" applyFill="1"/>
    <xf numFmtId="4" fontId="26" fillId="4" borderId="0" xfId="3" applyNumberFormat="1" applyFill="1"/>
    <xf numFmtId="164" fontId="47" fillId="19" borderId="0" xfId="0" applyNumberFormat="1" applyFont="1" applyFill="1"/>
    <xf numFmtId="0" fontId="3" fillId="16" borderId="0" xfId="0" applyFont="1" applyFill="1"/>
    <xf numFmtId="0" fontId="52" fillId="0" borderId="0" xfId="0" applyFont="1"/>
    <xf numFmtId="0" fontId="33" fillId="0" borderId="0" xfId="0" applyFont="1"/>
    <xf numFmtId="0" fontId="0" fillId="0" borderId="43" xfId="0" applyBorder="1"/>
    <xf numFmtId="0" fontId="29" fillId="0" borderId="1" xfId="0" applyFont="1" applyBorder="1" applyAlignment="1">
      <alignment horizontal="center"/>
    </xf>
    <xf numFmtId="4" fontId="35" fillId="23" borderId="42" xfId="0" applyNumberFormat="1" applyFont="1" applyFill="1" applyBorder="1" applyAlignment="1">
      <alignment horizontal="centerContinuous" vertical="top"/>
    </xf>
    <xf numFmtId="0" fontId="0" fillId="23" borderId="5" xfId="0" applyFill="1" applyBorder="1"/>
    <xf numFmtId="0" fontId="27" fillId="23" borderId="0" xfId="0" applyFont="1" applyFill="1"/>
    <xf numFmtId="0" fontId="0" fillId="23" borderId="51" xfId="0" applyFill="1" applyBorder="1"/>
    <xf numFmtId="0" fontId="29" fillId="23" borderId="0" xfId="0" applyFont="1" applyFill="1"/>
    <xf numFmtId="0" fontId="29" fillId="23" borderId="0" xfId="0" applyFont="1" applyFill="1" applyAlignment="1">
      <alignment horizontal="center"/>
    </xf>
    <xf numFmtId="4" fontId="27" fillId="23" borderId="0" xfId="0" applyNumberFormat="1" applyFont="1" applyFill="1" applyAlignment="1">
      <alignment horizontal="center"/>
    </xf>
    <xf numFmtId="0" fontId="30" fillId="23" borderId="0" xfId="0" applyFont="1" applyFill="1"/>
    <xf numFmtId="0" fontId="30" fillId="23" borderId="51" xfId="0" applyFont="1" applyFill="1" applyBorder="1"/>
    <xf numFmtId="0" fontId="30" fillId="23" borderId="7" xfId="0" applyFont="1" applyFill="1" applyBorder="1"/>
    <xf numFmtId="0" fontId="38" fillId="23" borderId="0" xfId="0" applyFont="1" applyFill="1" applyAlignment="1">
      <alignment vertical="top" wrapText="1"/>
    </xf>
    <xf numFmtId="0" fontId="27" fillId="0" borderId="2" xfId="0" applyFont="1" applyBorder="1"/>
    <xf numFmtId="0" fontId="27" fillId="13" borderId="28" xfId="0" applyFont="1" applyFill="1" applyBorder="1"/>
    <xf numFmtId="0" fontId="0" fillId="23" borderId="24" xfId="0" applyFill="1" applyBorder="1"/>
    <xf numFmtId="0" fontId="0" fillId="23" borderId="20" xfId="0" applyFill="1" applyBorder="1"/>
    <xf numFmtId="0" fontId="29" fillId="23" borderId="26" xfId="0" applyFont="1" applyFill="1" applyBorder="1" applyAlignment="1">
      <alignment horizontal="center"/>
    </xf>
    <xf numFmtId="0" fontId="0" fillId="23" borderId="27" xfId="0" applyFill="1" applyBorder="1"/>
    <xf numFmtId="0" fontId="27" fillId="23" borderId="24" xfId="0" applyFont="1" applyFill="1" applyBorder="1"/>
    <xf numFmtId="0" fontId="27" fillId="0" borderId="29" xfId="0" applyFont="1" applyBorder="1"/>
    <xf numFmtId="0" fontId="30" fillId="23" borderId="27" xfId="0" applyFont="1" applyFill="1" applyBorder="1"/>
    <xf numFmtId="0" fontId="29" fillId="23" borderId="25" xfId="0" applyFont="1" applyFill="1" applyBorder="1" applyAlignment="1">
      <alignment horizontal="center"/>
    </xf>
    <xf numFmtId="0" fontId="27" fillId="23" borderId="20" xfId="0" applyFont="1" applyFill="1" applyBorder="1"/>
    <xf numFmtId="0" fontId="27" fillId="0" borderId="29" xfId="0" applyFont="1" applyBorder="1" applyAlignment="1">
      <alignment horizontal="justify" vertical="top"/>
    </xf>
    <xf numFmtId="0" fontId="36" fillId="5" borderId="27" xfId="1" applyFont="1" applyBorder="1" applyAlignment="1">
      <alignment horizontal="center"/>
    </xf>
    <xf numFmtId="0" fontId="29" fillId="0" borderId="28" xfId="0" applyFont="1" applyBorder="1"/>
    <xf numFmtId="0" fontId="36" fillId="5" borderId="20" xfId="1" applyFont="1" applyBorder="1" applyAlignment="1">
      <alignment horizontal="center"/>
    </xf>
    <xf numFmtId="0" fontId="29" fillId="0" borderId="26" xfId="0" applyFont="1" applyBorder="1" applyAlignment="1">
      <alignment horizontal="center" vertical="top"/>
    </xf>
    <xf numFmtId="4" fontId="44" fillId="23" borderId="0" xfId="0" applyNumberFormat="1" applyFont="1" applyFill="1" applyAlignment="1">
      <alignment horizontal="center" vertical="center"/>
    </xf>
    <xf numFmtId="0" fontId="36" fillId="23" borderId="0" xfId="1" applyFont="1" applyFill="1" applyBorder="1" applyAlignment="1">
      <alignment horizontal="center"/>
    </xf>
    <xf numFmtId="0" fontId="27" fillId="0" borderId="3" xfId="0" applyFont="1" applyBorder="1"/>
    <xf numFmtId="0" fontId="60" fillId="13" borderId="28" xfId="0" applyFont="1" applyFill="1" applyBorder="1"/>
    <xf numFmtId="0" fontId="60" fillId="23" borderId="24" xfId="0" applyFont="1" applyFill="1" applyBorder="1"/>
    <xf numFmtId="0" fontId="27" fillId="23" borderId="2" xfId="0" applyFont="1" applyFill="1" applyBorder="1"/>
    <xf numFmtId="0" fontId="0" fillId="1" borderId="0" xfId="0" applyFill="1"/>
    <xf numFmtId="0" fontId="0" fillId="1" borderId="0" xfId="0" applyFill="1" applyAlignment="1">
      <alignment horizontal="right"/>
    </xf>
    <xf numFmtId="0" fontId="23" fillId="24" borderId="4" xfId="0" applyFont="1" applyFill="1" applyBorder="1"/>
    <xf numFmtId="0" fontId="14" fillId="24" borderId="5" xfId="0" applyFont="1" applyFill="1" applyBorder="1"/>
    <xf numFmtId="4" fontId="14" fillId="24" borderId="8" xfId="0" applyNumberFormat="1" applyFont="1" applyFill="1" applyBorder="1" applyAlignment="1">
      <alignment horizontal="center"/>
    </xf>
    <xf numFmtId="0" fontId="14" fillId="24" borderId="6" xfId="0" applyFont="1" applyFill="1" applyBorder="1"/>
    <xf numFmtId="0" fontId="14" fillId="24" borderId="7" xfId="0" applyFont="1" applyFill="1" applyBorder="1" applyAlignment="1">
      <alignment horizontal="center"/>
    </xf>
    <xf numFmtId="4" fontId="7" fillId="24" borderId="9" xfId="0" applyNumberFormat="1" applyFont="1" applyFill="1" applyBorder="1" applyAlignment="1">
      <alignment horizontal="center"/>
    </xf>
    <xf numFmtId="0" fontId="49" fillId="26" borderId="0" xfId="0" applyFont="1" applyFill="1"/>
    <xf numFmtId="0" fontId="47" fillId="26" borderId="0" xfId="0" applyFont="1" applyFill="1"/>
    <xf numFmtId="0" fontId="0" fillId="26" borderId="0" xfId="0" applyFill="1"/>
    <xf numFmtId="0" fontId="45" fillId="1" borderId="32" xfId="0" applyFont="1" applyFill="1" applyBorder="1" applyAlignment="1">
      <alignment horizontal="center" vertical="center" wrapText="1"/>
    </xf>
    <xf numFmtId="0" fontId="47" fillId="1" borderId="0" xfId="0" applyFont="1" applyFill="1" applyAlignment="1">
      <alignment horizontal="right"/>
    </xf>
    <xf numFmtId="0" fontId="12" fillId="26" borderId="0" xfId="0" applyFont="1" applyFill="1"/>
    <xf numFmtId="0" fontId="23" fillId="26" borderId="0" xfId="0" applyFont="1" applyFill="1"/>
    <xf numFmtId="0" fontId="50" fillId="26" borderId="0" xfId="0" applyFont="1" applyFill="1"/>
    <xf numFmtId="0" fontId="52" fillId="1" borderId="0" xfId="0" applyFont="1" applyFill="1"/>
    <xf numFmtId="0" fontId="48" fillId="26" borderId="0" xfId="0" applyFont="1" applyFill="1"/>
    <xf numFmtId="4" fontId="48" fillId="26" borderId="0" xfId="0" applyNumberFormat="1" applyFont="1" applyFill="1"/>
    <xf numFmtId="0" fontId="22" fillId="27" borderId="8" xfId="0" applyFont="1" applyFill="1" applyBorder="1"/>
    <xf numFmtId="0" fontId="22" fillId="27" borderId="8" xfId="0" applyFont="1" applyFill="1" applyBorder="1" applyAlignment="1">
      <alignment horizontal="center"/>
    </xf>
    <xf numFmtId="0" fontId="45" fillId="1" borderId="35" xfId="0" applyFont="1" applyFill="1" applyBorder="1" applyAlignment="1">
      <alignment horizontal="centerContinuous" vertical="center" wrapText="1"/>
    </xf>
    <xf numFmtId="0" fontId="22" fillId="27" borderId="9" xfId="0" applyFont="1" applyFill="1" applyBorder="1"/>
    <xf numFmtId="0" fontId="22" fillId="27" borderId="9" xfId="0" applyFont="1" applyFill="1" applyBorder="1" applyAlignment="1">
      <alignment horizontal="center"/>
    </xf>
    <xf numFmtId="4" fontId="49" fillId="26" borderId="0" xfId="0" applyNumberFormat="1" applyFont="1" applyFill="1"/>
    <xf numFmtId="0" fontId="51" fillId="1" borderId="12" xfId="0" applyFont="1" applyFill="1" applyBorder="1"/>
    <xf numFmtId="0" fontId="51" fillId="1" borderId="14" xfId="0" applyFont="1" applyFill="1" applyBorder="1"/>
    <xf numFmtId="0" fontId="51" fillId="1" borderId="0" xfId="0" applyFont="1" applyFill="1"/>
    <xf numFmtId="0" fontId="53" fillId="28" borderId="10" xfId="1" applyFont="1" applyFill="1"/>
    <xf numFmtId="4" fontId="24" fillId="28" borderId="22" xfId="0" applyNumberFormat="1" applyFont="1" applyFill="1" applyBorder="1" applyAlignment="1">
      <alignment horizontal="center"/>
    </xf>
    <xf numFmtId="0" fontId="54" fillId="28" borderId="10" xfId="1" applyFont="1" applyFill="1" applyAlignment="1">
      <alignment horizontal="center"/>
    </xf>
    <xf numFmtId="0" fontId="20" fillId="1" borderId="0" xfId="1" applyFont="1" applyFill="1" applyBorder="1"/>
    <xf numFmtId="4" fontId="24" fillId="1" borderId="0" xfId="0" applyNumberFormat="1" applyFont="1" applyFill="1" applyAlignment="1">
      <alignment horizontal="center"/>
    </xf>
    <xf numFmtId="0" fontId="21" fillId="1" borderId="0" xfId="1" applyFont="1" applyFill="1" applyBorder="1" applyAlignment="1">
      <alignment horizontal="center"/>
    </xf>
    <xf numFmtId="0" fontId="51" fillId="1" borderId="11" xfId="0" applyFont="1" applyFill="1" applyBorder="1"/>
    <xf numFmtId="0" fontId="52" fillId="1" borderId="19" xfId="0" applyFont="1" applyFill="1" applyBorder="1"/>
    <xf numFmtId="0" fontId="53" fillId="1" borderId="10" xfId="1" applyFont="1" applyFill="1"/>
    <xf numFmtId="0" fontId="14" fillId="24" borderId="0" xfId="0" applyFont="1" applyFill="1"/>
    <xf numFmtId="4" fontId="7" fillId="29" borderId="0" xfId="0" applyNumberFormat="1" applyFont="1" applyFill="1"/>
    <xf numFmtId="0" fontId="52" fillId="1" borderId="0" xfId="0" applyFont="1" applyFill="1" applyAlignment="1">
      <alignment horizontal="center"/>
    </xf>
    <xf numFmtId="0" fontId="52" fillId="1" borderId="15" xfId="0" applyFont="1" applyFill="1" applyBorder="1"/>
    <xf numFmtId="3" fontId="24" fillId="30" borderId="22" xfId="0" applyNumberFormat="1" applyFont="1" applyFill="1" applyBorder="1" applyAlignment="1">
      <alignment horizontal="center"/>
    </xf>
    <xf numFmtId="0" fontId="17" fillId="31" borderId="13" xfId="0" applyFont="1" applyFill="1" applyBorder="1"/>
    <xf numFmtId="4" fontId="17" fillId="31" borderId="16" xfId="0" applyNumberFormat="1" applyFont="1" applyFill="1" applyBorder="1"/>
    <xf numFmtId="0" fontId="0" fillId="1" borderId="0" xfId="0" applyFill="1" applyAlignment="1">
      <alignment horizontal="center"/>
    </xf>
    <xf numFmtId="3" fontId="24" fillId="1" borderId="0" xfId="0" applyNumberFormat="1" applyFont="1" applyFill="1" applyAlignment="1">
      <alignment horizontal="center"/>
    </xf>
    <xf numFmtId="0" fontId="7" fillId="1" borderId="0" xfId="0" applyFont="1" applyFill="1"/>
    <xf numFmtId="4" fontId="7" fillId="1" borderId="0" xfId="0" applyNumberFormat="1" applyFont="1" applyFill="1"/>
    <xf numFmtId="0" fontId="27" fillId="1" borderId="0" xfId="0" applyFont="1" applyFill="1"/>
    <xf numFmtId="2" fontId="9" fillId="32" borderId="0" xfId="0" applyNumberFormat="1" applyFont="1" applyFill="1" applyAlignment="1">
      <alignment horizontal="center"/>
    </xf>
    <xf numFmtId="0" fontId="10" fillId="1" borderId="0" xfId="0" applyFont="1" applyFill="1"/>
    <xf numFmtId="0" fontId="10" fillId="1" borderId="0" xfId="0" applyFont="1" applyFill="1" applyAlignment="1">
      <alignment horizontal="right"/>
    </xf>
    <xf numFmtId="0" fontId="17" fillId="31" borderId="0" xfId="0" applyFont="1" applyFill="1"/>
    <xf numFmtId="2" fontId="9" fillId="1" borderId="0" xfId="0" applyNumberFormat="1" applyFont="1" applyFill="1" applyAlignment="1">
      <alignment horizontal="center"/>
    </xf>
    <xf numFmtId="0" fontId="11" fillId="1" borderId="0" xfId="0" applyFont="1" applyFill="1"/>
    <xf numFmtId="0" fontId="11" fillId="1" borderId="0" xfId="0" applyFont="1" applyFill="1" applyAlignment="1">
      <alignment horizontal="right"/>
    </xf>
    <xf numFmtId="0" fontId="54" fillId="1" borderId="10" xfId="1" applyFont="1" applyFill="1" applyAlignment="1">
      <alignment horizontal="center"/>
    </xf>
    <xf numFmtId="0" fontId="55" fillId="27" borderId="0" xfId="0" applyFont="1" applyFill="1"/>
    <xf numFmtId="0" fontId="12" fillId="31" borderId="0" xfId="0" applyFont="1" applyFill="1"/>
    <xf numFmtId="0" fontId="17" fillId="31" borderId="18" xfId="0" applyFont="1" applyFill="1" applyBorder="1"/>
    <xf numFmtId="4" fontId="17" fillId="31" borderId="21" xfId="0" applyNumberFormat="1" applyFont="1" applyFill="1" applyBorder="1"/>
    <xf numFmtId="0" fontId="19" fillId="1" borderId="0" xfId="0" applyFont="1" applyFill="1"/>
    <xf numFmtId="0" fontId="14" fillId="1" borderId="0" xfId="0" applyFont="1" applyFill="1"/>
    <xf numFmtId="0" fontId="0" fillId="1" borderId="17" xfId="0" applyFill="1" applyBorder="1"/>
    <xf numFmtId="10" fontId="52" fillId="1" borderId="0" xfId="0" applyNumberFormat="1" applyFont="1" applyFill="1"/>
    <xf numFmtId="4" fontId="52" fillId="33" borderId="0" xfId="0" applyNumberFormat="1" applyFont="1" applyFill="1"/>
    <xf numFmtId="0" fontId="7" fillId="26" borderId="0" xfId="0" applyFont="1" applyFill="1"/>
    <xf numFmtId="0" fontId="63" fillId="1" borderId="0" xfId="0" applyFont="1" applyFill="1" applyAlignment="1">
      <alignment horizontal="center" vertical="center" wrapText="1"/>
    </xf>
    <xf numFmtId="0" fontId="63" fillId="1" borderId="41" xfId="0" applyFont="1" applyFill="1" applyBorder="1" applyAlignment="1">
      <alignment horizontal="center" vertical="center" wrapText="1"/>
    </xf>
    <xf numFmtId="0" fontId="61" fillId="1" borderId="0" xfId="0" applyFont="1" applyFill="1" applyAlignment="1">
      <alignment horizontal="right"/>
    </xf>
    <xf numFmtId="0" fontId="16" fillId="26" borderId="0" xfId="0" applyFont="1" applyFill="1"/>
    <xf numFmtId="4" fontId="16" fillId="26" borderId="0" xfId="0" applyNumberFormat="1" applyFont="1" applyFill="1"/>
    <xf numFmtId="0" fontId="62" fillId="26" borderId="0" xfId="0" applyFont="1" applyFill="1"/>
    <xf numFmtId="4" fontId="62" fillId="26" borderId="0" xfId="0" applyNumberFormat="1" applyFont="1" applyFill="1"/>
    <xf numFmtId="0" fontId="47" fillId="1" borderId="0" xfId="0" applyFont="1" applyFill="1"/>
    <xf numFmtId="0" fontId="52" fillId="33" borderId="0" xfId="0" applyFont="1" applyFill="1"/>
    <xf numFmtId="0" fontId="0" fillId="1" borderId="27" xfId="0" applyFill="1" applyBorder="1"/>
    <xf numFmtId="0" fontId="27" fillId="1" borderId="0" xfId="0" applyFont="1" applyFill="1" applyAlignment="1">
      <alignment vertical="center"/>
    </xf>
    <xf numFmtId="2" fontId="9" fillId="32" borderId="0" xfId="0" applyNumberFormat="1" applyFont="1" applyFill="1" applyAlignment="1">
      <alignment horizontal="center" vertical="center"/>
    </xf>
    <xf numFmtId="2" fontId="9" fillId="1" borderId="0" xfId="0" applyNumberFormat="1" applyFont="1" applyFill="1" applyAlignment="1">
      <alignment horizontal="center" vertical="center"/>
    </xf>
    <xf numFmtId="0" fontId="11" fillId="1" borderId="0" xfId="0" applyFont="1" applyFill="1" applyAlignment="1">
      <alignment vertical="center"/>
    </xf>
    <xf numFmtId="0" fontId="18" fillId="26" borderId="0" xfId="0" applyFont="1" applyFill="1" applyAlignment="1">
      <alignment vertical="center"/>
    </xf>
    <xf numFmtId="0" fontId="0" fillId="26" borderId="0" xfId="0" applyFill="1" applyAlignment="1">
      <alignment vertical="center"/>
    </xf>
    <xf numFmtId="0" fontId="0" fillId="1" borderId="0" xfId="0" applyFill="1" applyAlignment="1">
      <alignment vertical="center"/>
    </xf>
    <xf numFmtId="4" fontId="0" fillId="1" borderId="0" xfId="0" applyNumberFormat="1" applyFill="1"/>
    <xf numFmtId="0" fontId="11" fillId="1" borderId="0" xfId="0" applyFont="1" applyFill="1" applyAlignment="1">
      <alignment horizontal="right" vertical="center"/>
    </xf>
    <xf numFmtId="10" fontId="49" fillId="26" borderId="0" xfId="0" applyNumberFormat="1" applyFont="1" applyFill="1"/>
    <xf numFmtId="0" fontId="53" fillId="34" borderId="10" xfId="1" applyFont="1" applyFill="1"/>
    <xf numFmtId="4" fontId="24" fillId="35" borderId="22" xfId="0" applyNumberFormat="1" applyFont="1" applyFill="1" applyBorder="1" applyAlignment="1">
      <alignment horizontal="center"/>
    </xf>
    <xf numFmtId="0" fontId="56" fillId="1" borderId="0" xfId="0" applyFont="1" applyFill="1"/>
    <xf numFmtId="2" fontId="7" fillId="29" borderId="0" xfId="0" applyNumberFormat="1" applyFont="1" applyFill="1" applyAlignment="1">
      <alignment horizontal="center"/>
    </xf>
    <xf numFmtId="0" fontId="26" fillId="1" borderId="0" xfId="3" applyFill="1"/>
    <xf numFmtId="164" fontId="26" fillId="1" borderId="22" xfId="3" applyNumberFormat="1" applyFill="1" applyBorder="1" applyAlignment="1">
      <alignment horizontal="center"/>
    </xf>
    <xf numFmtId="0" fontId="26" fillId="1" borderId="10" xfId="3" applyFill="1" applyBorder="1" applyAlignment="1">
      <alignment horizontal="center"/>
    </xf>
    <xf numFmtId="10" fontId="26" fillId="1" borderId="0" xfId="3" applyNumberFormat="1" applyFill="1"/>
    <xf numFmtId="4" fontId="26" fillId="1" borderId="0" xfId="3" applyNumberFormat="1" applyFill="1"/>
    <xf numFmtId="0" fontId="54" fillId="34" borderId="10" xfId="1" applyFont="1" applyFill="1" applyAlignment="1">
      <alignment horizontal="center"/>
    </xf>
    <xf numFmtId="10" fontId="12" fillId="27" borderId="0" xfId="0" applyNumberFormat="1" applyFont="1" applyFill="1"/>
    <xf numFmtId="0" fontId="12" fillId="27" borderId="0" xfId="0" applyFont="1" applyFill="1"/>
    <xf numFmtId="4" fontId="12" fillId="27" borderId="0" xfId="0" applyNumberFormat="1" applyFont="1" applyFill="1"/>
    <xf numFmtId="4" fontId="12" fillId="27" borderId="21" xfId="0" applyNumberFormat="1" applyFont="1" applyFill="1" applyBorder="1"/>
    <xf numFmtId="4" fontId="14" fillId="26" borderId="0" xfId="0" applyNumberFormat="1" applyFont="1" applyFill="1"/>
    <xf numFmtId="0" fontId="14" fillId="26" borderId="0" xfId="0" applyFont="1" applyFill="1"/>
    <xf numFmtId="165" fontId="14" fillId="26" borderId="0" xfId="0" applyNumberFormat="1" applyFont="1" applyFill="1"/>
    <xf numFmtId="10" fontId="44" fillId="35" borderId="22" xfId="0" applyNumberFormat="1" applyFont="1" applyFill="1" applyBorder="1" applyAlignment="1">
      <alignment horizontal="center"/>
    </xf>
    <xf numFmtId="0" fontId="12" fillId="26" borderId="0" xfId="0" applyFont="1" applyFill="1" applyAlignment="1">
      <alignment horizontal="right"/>
    </xf>
    <xf numFmtId="0" fontId="15" fillId="36" borderId="0" xfId="0" applyFont="1" applyFill="1"/>
    <xf numFmtId="0" fontId="6" fillId="36" borderId="0" xfId="0" applyFont="1" applyFill="1"/>
    <xf numFmtId="0" fontId="0" fillId="1" borderId="20" xfId="0" applyFill="1" applyBorder="1"/>
    <xf numFmtId="0" fontId="20" fillId="34" borderId="10" xfId="1" applyFont="1" applyFill="1" applyAlignment="1">
      <alignment vertical="center"/>
    </xf>
    <xf numFmtId="4" fontId="24" fillId="35" borderId="22" xfId="0" applyNumberFormat="1" applyFont="1" applyFill="1" applyBorder="1" applyAlignment="1">
      <alignment horizontal="center" vertical="center"/>
    </xf>
    <xf numFmtId="0" fontId="6" fillId="1" borderId="0" xfId="0" applyFont="1" applyFill="1"/>
    <xf numFmtId="0" fontId="0" fillId="1" borderId="0" xfId="0" applyFill="1" applyAlignment="1">
      <alignment horizontal="right" vertical="center"/>
    </xf>
    <xf numFmtId="4" fontId="59" fillId="1" borderId="0" xfId="0" applyNumberFormat="1" applyFont="1" applyFill="1"/>
    <xf numFmtId="0" fontId="60" fillId="1" borderId="0" xfId="0" applyFont="1" applyFill="1"/>
    <xf numFmtId="0" fontId="59" fillId="1" borderId="0" xfId="0" applyFont="1" applyFill="1"/>
    <xf numFmtId="164" fontId="59" fillId="1" borderId="0" xfId="0" applyNumberFormat="1" applyFont="1" applyFill="1" applyAlignment="1">
      <alignment horizontal="center"/>
    </xf>
    <xf numFmtId="0" fontId="15" fillId="1" borderId="0" xfId="1" applyFont="1" applyFill="1" applyBorder="1" applyAlignment="1">
      <alignment horizontal="center"/>
    </xf>
    <xf numFmtId="10" fontId="59" fillId="1" borderId="0" xfId="0" applyNumberFormat="1" applyFont="1" applyFill="1"/>
    <xf numFmtId="0" fontId="51" fillId="1" borderId="0" xfId="0" applyFont="1" applyFill="1" applyAlignment="1">
      <alignment horizontal="justify" vertical="top"/>
    </xf>
    <xf numFmtId="0" fontId="21" fillId="34" borderId="10" xfId="1" applyFont="1" applyFill="1" applyAlignment="1">
      <alignment horizontal="center"/>
    </xf>
    <xf numFmtId="10" fontId="59" fillId="27" borderId="0" xfId="0" applyNumberFormat="1" applyFont="1" applyFill="1"/>
    <xf numFmtId="4" fontId="59" fillId="1" borderId="0" xfId="0" applyNumberFormat="1" applyFont="1" applyFill="1" applyAlignment="1">
      <alignment horizontal="center"/>
    </xf>
    <xf numFmtId="0" fontId="59" fillId="1" borderId="0" xfId="0" applyFont="1" applyFill="1" applyAlignment="1">
      <alignment vertical="top" wrapText="1"/>
    </xf>
    <xf numFmtId="4" fontId="59" fillId="1" borderId="22" xfId="0" applyNumberFormat="1" applyFont="1" applyFill="1" applyBorder="1" applyAlignment="1">
      <alignment horizontal="center"/>
    </xf>
    <xf numFmtId="0" fontId="21" fillId="1" borderId="10" xfId="1" applyFont="1" applyFill="1" applyAlignment="1">
      <alignment horizontal="center"/>
    </xf>
    <xf numFmtId="0" fontId="12" fillId="1" borderId="0" xfId="0" applyFont="1" applyFill="1"/>
    <xf numFmtId="4" fontId="23" fillId="26" borderId="0" xfId="0" applyNumberFormat="1" applyFont="1" applyFill="1"/>
    <xf numFmtId="0" fontId="59" fillId="27" borderId="0" xfId="0" applyFont="1" applyFill="1"/>
    <xf numFmtId="4" fontId="59" fillId="27" borderId="0" xfId="0" applyNumberFormat="1" applyFont="1" applyFill="1"/>
    <xf numFmtId="0" fontId="21" fillId="34" borderId="11" xfId="1" applyFont="1" applyFill="1" applyBorder="1" applyAlignment="1">
      <alignment horizontal="center"/>
    </xf>
    <xf numFmtId="4" fontId="59" fillId="27" borderId="21" xfId="0" applyNumberFormat="1" applyFont="1" applyFill="1" applyBorder="1"/>
    <xf numFmtId="0" fontId="23" fillId="26" borderId="0" xfId="0" applyFont="1" applyFill="1" applyAlignment="1">
      <alignment horizontal="right"/>
    </xf>
    <xf numFmtId="164" fontId="23" fillId="26" borderId="0" xfId="0" applyNumberFormat="1" applyFont="1" applyFill="1"/>
    <xf numFmtId="4" fontId="35" fillId="3" borderId="50" xfId="0" applyNumberFormat="1" applyFont="1" applyFill="1" applyBorder="1" applyAlignment="1">
      <alignment horizontal="center"/>
    </xf>
    <xf numFmtId="10" fontId="35" fillId="3" borderId="50" xfId="0" applyNumberFormat="1" applyFont="1" applyFill="1" applyBorder="1" applyAlignment="1">
      <alignment horizontal="center"/>
    </xf>
    <xf numFmtId="3" fontId="35" fillId="3" borderId="52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0" fillId="23" borderId="0" xfId="0" applyFill="1" applyAlignment="1">
      <alignment horizontal="center"/>
    </xf>
    <xf numFmtId="0" fontId="0" fillId="23" borderId="0" xfId="0" applyFill="1"/>
    <xf numFmtId="0" fontId="14" fillId="23" borderId="0" xfId="0" applyFont="1" applyFill="1"/>
    <xf numFmtId="0" fontId="0" fillId="23" borderId="4" xfId="0" applyFill="1" applyBorder="1" applyAlignment="1">
      <alignment horizontal="center"/>
    </xf>
    <xf numFmtId="0" fontId="0" fillId="23" borderId="42" xfId="0" applyFill="1" applyBorder="1"/>
    <xf numFmtId="0" fontId="4" fillId="23" borderId="0" xfId="0" applyFont="1" applyFill="1"/>
    <xf numFmtId="0" fontId="22" fillId="23" borderId="0" xfId="0" applyFont="1" applyFill="1"/>
    <xf numFmtId="0" fontId="0" fillId="23" borderId="7" xfId="0" applyFill="1" applyBorder="1"/>
    <xf numFmtId="0" fontId="14" fillId="23" borderId="37" xfId="0" applyFont="1" applyFill="1" applyBorder="1" applyAlignment="1">
      <alignment horizontal="center"/>
    </xf>
    <xf numFmtId="0" fontId="0" fillId="23" borderId="37" xfId="0" applyFill="1" applyBorder="1" applyAlignment="1">
      <alignment horizontal="center"/>
    </xf>
    <xf numFmtId="0" fontId="12" fillId="23" borderId="37" xfId="0" applyFont="1" applyFill="1" applyBorder="1" applyAlignment="1">
      <alignment horizontal="center"/>
    </xf>
    <xf numFmtId="0" fontId="23" fillId="23" borderId="37" xfId="0" applyFont="1" applyFill="1" applyBorder="1" applyAlignment="1">
      <alignment horizontal="center"/>
    </xf>
    <xf numFmtId="0" fontId="0" fillId="23" borderId="6" xfId="0" applyFill="1" applyBorder="1" applyAlignment="1">
      <alignment horizontal="center"/>
    </xf>
    <xf numFmtId="0" fontId="5" fillId="23" borderId="0" xfId="0" applyFont="1" applyFill="1" applyAlignment="1">
      <alignment horizontal="center"/>
    </xf>
    <xf numFmtId="0" fontId="3" fillId="23" borderId="0" xfId="0" applyFont="1" applyFill="1" applyAlignment="1">
      <alignment horizontal="center" vertical="top"/>
    </xf>
    <xf numFmtId="0" fontId="19" fillId="23" borderId="0" xfId="0" applyFont="1" applyFill="1" applyAlignment="1">
      <alignment horizontal="center"/>
    </xf>
    <xf numFmtId="4" fontId="22" fillId="23" borderId="0" xfId="0" applyNumberFormat="1" applyFont="1" applyFill="1"/>
    <xf numFmtId="0" fontId="27" fillId="23" borderId="0" xfId="0" applyFont="1" applyFill="1" applyAlignment="1">
      <alignment horizontal="center"/>
    </xf>
    <xf numFmtId="4" fontId="35" fillId="23" borderId="0" xfId="0" applyNumberFormat="1" applyFont="1" applyFill="1" applyAlignment="1">
      <alignment horizontal="centerContinuous" vertical="top"/>
    </xf>
    <xf numFmtId="0" fontId="29" fillId="23" borderId="1" xfId="0" applyFont="1" applyFill="1" applyBorder="1" applyAlignment="1">
      <alignment horizontal="center"/>
    </xf>
    <xf numFmtId="0" fontId="29" fillId="23" borderId="3" xfId="0" applyFont="1" applyFill="1" applyBorder="1"/>
    <xf numFmtId="0" fontId="29" fillId="23" borderId="1" xfId="0" applyFont="1" applyFill="1" applyBorder="1" applyAlignment="1">
      <alignment horizontal="center" vertical="top"/>
    </xf>
    <xf numFmtId="0" fontId="29" fillId="23" borderId="3" xfId="0" applyFont="1" applyFill="1" applyBorder="1" applyAlignment="1">
      <alignment horizontal="centerContinuous" wrapText="1"/>
    </xf>
    <xf numFmtId="0" fontId="29" fillId="23" borderId="23" xfId="0" applyFont="1" applyFill="1" applyBorder="1" applyAlignment="1">
      <alignment horizontal="center" vertical="top"/>
    </xf>
    <xf numFmtId="0" fontId="29" fillId="23" borderId="28" xfId="0" applyFont="1" applyFill="1" applyBorder="1" applyAlignment="1">
      <alignment horizontal="centerContinuous" vertical="top" wrapText="1"/>
    </xf>
    <xf numFmtId="2" fontId="32" fillId="23" borderId="25" xfId="0" applyNumberFormat="1" applyFont="1" applyFill="1" applyBorder="1" applyAlignment="1">
      <alignment horizontal="center"/>
    </xf>
    <xf numFmtId="0" fontId="31" fillId="23" borderId="30" xfId="4" applyFont="1" applyFill="1"/>
    <xf numFmtId="0" fontId="27" fillId="23" borderId="23" xfId="0" applyFont="1" applyFill="1" applyBorder="1"/>
    <xf numFmtId="0" fontId="32" fillId="23" borderId="24" xfId="0" applyFont="1" applyFill="1" applyBorder="1"/>
    <xf numFmtId="0" fontId="27" fillId="23" borderId="25" xfId="0" applyFont="1" applyFill="1" applyBorder="1"/>
    <xf numFmtId="0" fontId="32" fillId="23" borderId="20" xfId="0" applyFont="1" applyFill="1" applyBorder="1"/>
    <xf numFmtId="2" fontId="9" fillId="23" borderId="0" xfId="0" applyNumberFormat="1" applyFont="1" applyFill="1" applyAlignment="1">
      <alignment horizontal="center" vertical="center"/>
    </xf>
    <xf numFmtId="0" fontId="27" fillId="23" borderId="25" xfId="0" applyFont="1" applyFill="1" applyBorder="1" applyAlignment="1">
      <alignment vertical="center"/>
    </xf>
    <xf numFmtId="0" fontId="32" fillId="23" borderId="20" xfId="0" applyFont="1" applyFill="1" applyBorder="1" applyAlignment="1">
      <alignment vertical="center"/>
    </xf>
    <xf numFmtId="2" fontId="9" fillId="23" borderId="20" xfId="0" applyNumberFormat="1" applyFont="1" applyFill="1" applyBorder="1" applyAlignment="1">
      <alignment horizontal="center" vertical="center"/>
    </xf>
    <xf numFmtId="2" fontId="9" fillId="23" borderId="0" xfId="0" applyNumberFormat="1" applyFont="1" applyFill="1" applyAlignment="1">
      <alignment horizontal="center"/>
    </xf>
    <xf numFmtId="2" fontId="9" fillId="23" borderId="20" xfId="0" applyNumberFormat="1" applyFont="1" applyFill="1" applyBorder="1" applyAlignment="1">
      <alignment horizontal="center"/>
    </xf>
    <xf numFmtId="0" fontId="27" fillId="23" borderId="26" xfId="0" applyFont="1" applyFill="1" applyBorder="1"/>
    <xf numFmtId="0" fontId="32" fillId="23" borderId="27" xfId="0" applyFont="1" applyFill="1" applyBorder="1"/>
    <xf numFmtId="2" fontId="9" fillId="23" borderId="27" xfId="0" applyNumberFormat="1" applyFont="1" applyFill="1" applyBorder="1" applyAlignment="1">
      <alignment horizontal="center"/>
    </xf>
    <xf numFmtId="2" fontId="28" fillId="23" borderId="0" xfId="0" applyNumberFormat="1" applyFont="1" applyFill="1" applyAlignment="1">
      <alignment horizontal="center"/>
    </xf>
    <xf numFmtId="0" fontId="29" fillId="23" borderId="1" xfId="4" applyFont="1" applyFill="1" applyBorder="1" applyAlignment="1">
      <alignment horizontal="center"/>
    </xf>
    <xf numFmtId="2" fontId="29" fillId="23" borderId="3" xfId="4" applyNumberFormat="1" applyFont="1" applyFill="1" applyBorder="1" applyAlignment="1">
      <alignment horizontal="left"/>
    </xf>
    <xf numFmtId="2" fontId="9" fillId="23" borderId="24" xfId="0" applyNumberFormat="1" applyFont="1" applyFill="1" applyBorder="1" applyAlignment="1">
      <alignment horizontal="center"/>
    </xf>
    <xf numFmtId="2" fontId="33" fillId="23" borderId="0" xfId="0" applyNumberFormat="1" applyFont="1" applyFill="1" applyAlignment="1">
      <alignment horizontal="left"/>
    </xf>
    <xf numFmtId="2" fontId="33" fillId="23" borderId="0" xfId="0" applyNumberFormat="1" applyFont="1" applyFill="1" applyAlignment="1">
      <alignment horizontal="center"/>
    </xf>
    <xf numFmtId="2" fontId="31" fillId="23" borderId="0" xfId="0" applyNumberFormat="1" applyFont="1" applyFill="1" applyAlignment="1">
      <alignment horizontal="center"/>
    </xf>
    <xf numFmtId="2" fontId="29" fillId="23" borderId="0" xfId="0" applyNumberFormat="1" applyFont="1" applyFill="1" applyAlignment="1">
      <alignment horizontal="center"/>
    </xf>
    <xf numFmtId="1" fontId="33" fillId="23" borderId="23" xfId="0" applyNumberFormat="1" applyFont="1" applyFill="1" applyBorder="1" applyAlignment="1">
      <alignment horizontal="center"/>
    </xf>
    <xf numFmtId="2" fontId="31" fillId="23" borderId="24" xfId="0" applyNumberFormat="1" applyFont="1" applyFill="1" applyBorder="1" applyAlignment="1">
      <alignment horizontal="left"/>
    </xf>
    <xf numFmtId="1" fontId="33" fillId="23" borderId="25" xfId="0" applyNumberFormat="1" applyFont="1" applyFill="1" applyBorder="1" applyAlignment="1">
      <alignment horizontal="center"/>
    </xf>
    <xf numFmtId="2" fontId="33" fillId="23" borderId="20" xfId="0" applyNumberFormat="1" applyFont="1" applyFill="1" applyBorder="1" applyAlignment="1">
      <alignment horizontal="left"/>
    </xf>
    <xf numFmtId="1" fontId="33" fillId="23" borderId="26" xfId="0" applyNumberFormat="1" applyFont="1" applyFill="1" applyBorder="1" applyAlignment="1">
      <alignment horizontal="center"/>
    </xf>
    <xf numFmtId="2" fontId="33" fillId="23" borderId="27" xfId="0" applyNumberFormat="1" applyFont="1" applyFill="1" applyBorder="1" applyAlignment="1">
      <alignment horizontal="left"/>
    </xf>
    <xf numFmtId="0" fontId="5" fillId="23" borderId="0" xfId="2" applyFont="1" applyFill="1" applyAlignment="1">
      <alignment horizontal="center"/>
    </xf>
    <xf numFmtId="2" fontId="4" fillId="23" borderId="0" xfId="2" applyNumberFormat="1" applyFont="1" applyFill="1" applyBorder="1" applyAlignment="1">
      <alignment horizontal="center"/>
    </xf>
    <xf numFmtId="0" fontId="31" fillId="23" borderId="23" xfId="2" applyFont="1" applyFill="1" applyBorder="1" applyAlignment="1">
      <alignment horizontal="center"/>
    </xf>
    <xf numFmtId="2" fontId="31" fillId="23" borderId="28" xfId="2" applyNumberFormat="1" applyFont="1" applyFill="1" applyBorder="1" applyAlignment="1">
      <alignment horizontal="left"/>
    </xf>
    <xf numFmtId="2" fontId="31" fillId="23" borderId="28" xfId="2" applyNumberFormat="1" applyFont="1" applyFill="1" applyBorder="1" applyAlignment="1">
      <alignment horizontal="center"/>
    </xf>
    <xf numFmtId="0" fontId="27" fillId="23" borderId="27" xfId="0" applyFont="1" applyFill="1" applyBorder="1"/>
    <xf numFmtId="0" fontId="27" fillId="23" borderId="26" xfId="0" applyFont="1" applyFill="1" applyBorder="1" applyAlignment="1">
      <alignment horizontal="centerContinuous" vertical="top" wrapText="1"/>
    </xf>
    <xf numFmtId="0" fontId="27" fillId="23" borderId="27" xfId="0" applyFont="1" applyFill="1" applyBorder="1" applyAlignment="1">
      <alignment horizontal="centerContinuous" vertical="top" wrapText="1"/>
    </xf>
    <xf numFmtId="0" fontId="29" fillId="23" borderId="23" xfId="2" applyFont="1" applyFill="1" applyBorder="1" applyAlignment="1">
      <alignment horizontal="center"/>
    </xf>
    <xf numFmtId="0" fontId="29" fillId="23" borderId="28" xfId="2" applyFont="1" applyFill="1" applyBorder="1"/>
    <xf numFmtId="0" fontId="27" fillId="23" borderId="28" xfId="2" applyFont="1" applyFill="1" applyBorder="1"/>
    <xf numFmtId="0" fontId="70" fillId="23" borderId="25" xfId="0" applyFont="1" applyFill="1" applyBorder="1" applyAlignment="1">
      <alignment horizontal="center" vertical="center"/>
    </xf>
    <xf numFmtId="0" fontId="70" fillId="23" borderId="26" xfId="0" applyFont="1" applyFill="1" applyBorder="1" applyAlignment="1">
      <alignment horizontal="center"/>
    </xf>
    <xf numFmtId="0" fontId="70" fillId="23" borderId="25" xfId="0" applyFont="1" applyFill="1" applyBorder="1" applyAlignment="1">
      <alignment horizontal="center" vertical="top"/>
    </xf>
    <xf numFmtId="0" fontId="29" fillId="23" borderId="23" xfId="0" applyFont="1" applyFill="1" applyBorder="1" applyAlignment="1">
      <alignment horizontal="center"/>
    </xf>
    <xf numFmtId="0" fontId="29" fillId="23" borderId="28" xfId="4" applyFont="1" applyFill="1" applyBorder="1"/>
    <xf numFmtId="0" fontId="34" fillId="23" borderId="25" xfId="0" applyFont="1" applyFill="1" applyBorder="1" applyAlignment="1">
      <alignment horizontal="center"/>
    </xf>
    <xf numFmtId="0" fontId="60" fillId="23" borderId="26" xfId="0" applyFont="1" applyFill="1" applyBorder="1" applyAlignment="1">
      <alignment horizontal="centerContinuous" vertical="top" wrapText="1"/>
    </xf>
    <xf numFmtId="0" fontId="30" fillId="23" borderId="27" xfId="0" applyFont="1" applyFill="1" applyBorder="1" applyAlignment="1">
      <alignment horizontal="centerContinuous" vertical="top" wrapText="1"/>
    </xf>
    <xf numFmtId="0" fontId="67" fillId="23" borderId="44" xfId="4" applyFont="1" applyFill="1" applyBorder="1" applyAlignment="1">
      <alignment horizontal="centerContinuous" vertical="top" wrapText="1"/>
    </xf>
    <xf numFmtId="9" fontId="27" fillId="23" borderId="25" xfId="0" applyNumberFormat="1" applyFont="1" applyFill="1" applyBorder="1" applyAlignment="1">
      <alignment horizontal="center"/>
    </xf>
    <xf numFmtId="0" fontId="29" fillId="23" borderId="25" xfId="0" applyFont="1" applyFill="1" applyBorder="1" applyAlignment="1">
      <alignment vertical="center"/>
    </xf>
    <xf numFmtId="0" fontId="60" fillId="23" borderId="20" xfId="0" applyFont="1" applyFill="1" applyBorder="1" applyAlignment="1">
      <alignment horizontal="justify" vertical="top" wrapText="1"/>
    </xf>
    <xf numFmtId="0" fontId="29" fillId="23" borderId="26" xfId="0" applyFont="1" applyFill="1" applyBorder="1" applyAlignment="1">
      <alignment horizontal="center" vertical="top"/>
    </xf>
    <xf numFmtId="0" fontId="31" fillId="23" borderId="0" xfId="0" applyFont="1" applyFill="1"/>
    <xf numFmtId="0" fontId="27" fillId="3" borderId="50" xfId="0" applyFont="1" applyFill="1" applyBorder="1"/>
    <xf numFmtId="0" fontId="30" fillId="23" borderId="0" xfId="0" applyFont="1" applyFill="1" applyAlignment="1">
      <alignment vertical="top" wrapText="1"/>
    </xf>
    <xf numFmtId="4" fontId="60" fillId="23" borderId="0" xfId="0" applyNumberFormat="1" applyFont="1" applyFill="1" applyAlignment="1">
      <alignment horizontal="center"/>
    </xf>
    <xf numFmtId="0" fontId="60" fillId="23" borderId="0" xfId="1" applyFont="1" applyFill="1" applyBorder="1" applyAlignment="1">
      <alignment horizontal="center"/>
    </xf>
    <xf numFmtId="0" fontId="72" fillId="23" borderId="0" xfId="0" applyFont="1" applyFill="1" applyAlignment="1">
      <alignment horizontal="center"/>
    </xf>
    <xf numFmtId="164" fontId="35" fillId="3" borderId="52" xfId="0" applyNumberFormat="1" applyFont="1" applyFill="1" applyBorder="1" applyAlignment="1">
      <alignment horizontal="center"/>
    </xf>
    <xf numFmtId="0" fontId="29" fillId="0" borderId="2" xfId="0" applyFont="1" applyBorder="1"/>
    <xf numFmtId="0" fontId="29" fillId="23" borderId="0" xfId="0" applyFont="1" applyFill="1" applyAlignment="1">
      <alignment horizontal="center" vertical="top"/>
    </xf>
    <xf numFmtId="0" fontId="27" fillId="23" borderId="42" xfId="0" applyFont="1" applyFill="1" applyBorder="1" applyAlignment="1">
      <alignment horizontal="center"/>
    </xf>
    <xf numFmtId="167" fontId="35" fillId="3" borderId="52" xfId="0" applyNumberFormat="1" applyFont="1" applyFill="1" applyBorder="1" applyAlignment="1">
      <alignment horizontal="center"/>
    </xf>
    <xf numFmtId="4" fontId="35" fillId="3" borderId="52" xfId="0" applyNumberFormat="1" applyFont="1" applyFill="1" applyBorder="1" applyAlignment="1">
      <alignment horizontal="center"/>
    </xf>
    <xf numFmtId="0" fontId="29" fillId="0" borderId="24" xfId="0" applyFont="1" applyBorder="1"/>
    <xf numFmtId="4" fontId="44" fillId="3" borderId="52" xfId="0" applyNumberFormat="1" applyFont="1" applyFill="1" applyBorder="1" applyAlignment="1">
      <alignment horizontal="center" vertical="center"/>
    </xf>
    <xf numFmtId="0" fontId="42" fillId="0" borderId="20" xfId="0" applyFont="1" applyBorder="1" applyAlignment="1">
      <alignment horizontal="center" vertical="top" wrapText="1"/>
    </xf>
    <xf numFmtId="0" fontId="38" fillId="0" borderId="27" xfId="0" applyFont="1" applyBorder="1" applyAlignment="1">
      <alignment vertical="top" wrapText="1"/>
    </xf>
    <xf numFmtId="4" fontId="35" fillId="3" borderId="55" xfId="0" applyNumberFormat="1" applyFont="1" applyFill="1" applyBorder="1" applyAlignment="1">
      <alignment horizontal="center"/>
    </xf>
    <xf numFmtId="0" fontId="29" fillId="23" borderId="43" xfId="0" applyFont="1" applyFill="1" applyBorder="1" applyAlignment="1">
      <alignment horizontal="center"/>
    </xf>
    <xf numFmtId="0" fontId="30" fillId="23" borderId="43" xfId="0" applyFont="1" applyFill="1" applyBorder="1" applyAlignment="1">
      <alignment vertical="top" wrapText="1"/>
    </xf>
    <xf numFmtId="4" fontId="60" fillId="23" borderId="43" xfId="0" applyNumberFormat="1" applyFont="1" applyFill="1" applyBorder="1" applyAlignment="1">
      <alignment horizontal="center"/>
    </xf>
    <xf numFmtId="0" fontId="60" fillId="23" borderId="43" xfId="1" applyFont="1" applyFill="1" applyBorder="1" applyAlignment="1">
      <alignment horizontal="center"/>
    </xf>
    <xf numFmtId="0" fontId="0" fillId="23" borderId="4" xfId="0" applyFill="1" applyBorder="1"/>
    <xf numFmtId="0" fontId="0" fillId="23" borderId="37" xfId="0" applyFill="1" applyBorder="1"/>
    <xf numFmtId="0" fontId="0" fillId="23" borderId="6" xfId="0" applyFill="1" applyBorder="1"/>
    <xf numFmtId="3" fontId="35" fillId="3" borderId="52" xfId="0" applyNumberFormat="1" applyFont="1" applyFill="1" applyBorder="1" applyAlignment="1">
      <alignment horizontal="center"/>
    </xf>
    <xf numFmtId="0" fontId="29" fillId="23" borderId="2" xfId="0" applyFont="1" applyFill="1" applyBorder="1"/>
    <xf numFmtId="44" fontId="0" fillId="0" borderId="0" xfId="5" applyFont="1"/>
    <xf numFmtId="164" fontId="3" fillId="3" borderId="0" xfId="0" applyNumberFormat="1" applyFont="1" applyFill="1" applyAlignment="1">
      <alignment horizontal="center"/>
    </xf>
    <xf numFmtId="0" fontId="29" fillId="0" borderId="0" xfId="0" applyFont="1" applyAlignment="1">
      <alignment horizontal="justify" vertical="top" wrapText="1"/>
    </xf>
    <xf numFmtId="0" fontId="28" fillId="0" borderId="0" xfId="0" applyFont="1"/>
    <xf numFmtId="44" fontId="0" fillId="37" borderId="0" xfId="5" applyFont="1" applyFill="1" applyAlignment="1">
      <alignment horizontal="center"/>
    </xf>
    <xf numFmtId="44" fontId="0" fillId="38" borderId="0" xfId="5" applyFont="1" applyFill="1"/>
    <xf numFmtId="3" fontId="0" fillId="37" borderId="0" xfId="0" applyNumberFormat="1" applyFill="1" applyAlignment="1">
      <alignment horizontal="center"/>
    </xf>
    <xf numFmtId="0" fontId="0" fillId="37" borderId="0" xfId="0" applyFill="1" applyAlignment="1">
      <alignment horizontal="center"/>
    </xf>
    <xf numFmtId="0" fontId="0" fillId="37" borderId="0" xfId="0" applyFill="1"/>
    <xf numFmtId="0" fontId="0" fillId="0" borderId="0" xfId="0" applyAlignment="1">
      <alignment horizontal="center" vertical="top" wrapText="1"/>
    </xf>
    <xf numFmtId="2" fontId="29" fillId="23" borderId="2" xfId="4" applyNumberFormat="1" applyFont="1" applyFill="1" applyBorder="1" applyAlignment="1">
      <alignment horizontal="center"/>
    </xf>
    <xf numFmtId="0" fontId="3" fillId="23" borderId="2" xfId="0" applyFont="1" applyFill="1" applyBorder="1"/>
    <xf numFmtId="0" fontId="3" fillId="23" borderId="0" xfId="0" applyFont="1" applyFill="1"/>
    <xf numFmtId="0" fontId="3" fillId="1" borderId="0" xfId="0" applyFont="1" applyFill="1"/>
    <xf numFmtId="166" fontId="3" fillId="1" borderId="31" xfId="0" applyNumberFormat="1" applyFont="1" applyFill="1" applyBorder="1" applyAlignment="1">
      <alignment horizontal="center" vertical="center" wrapText="1"/>
    </xf>
    <xf numFmtId="0" fontId="3" fillId="23" borderId="24" xfId="0" applyFont="1" applyFill="1" applyBorder="1"/>
    <xf numFmtId="0" fontId="3" fillId="1" borderId="12" xfId="0" applyFont="1" applyFill="1" applyBorder="1"/>
    <xf numFmtId="0" fontId="3" fillId="1" borderId="14" xfId="0" applyFont="1" applyFill="1" applyBorder="1"/>
    <xf numFmtId="0" fontId="3" fillId="23" borderId="20" xfId="0" applyFont="1" applyFill="1" applyBorder="1"/>
    <xf numFmtId="166" fontId="3" fillId="1" borderId="38" xfId="0" applyNumberFormat="1" applyFont="1" applyFill="1" applyBorder="1" applyAlignment="1">
      <alignment horizontal="center" vertical="center" wrapText="1"/>
    </xf>
    <xf numFmtId="166" fontId="3" fillId="1" borderId="0" xfId="0" applyNumberFormat="1" applyFont="1" applyFill="1" applyAlignment="1">
      <alignment horizontal="center" vertical="center" wrapText="1"/>
    </xf>
    <xf numFmtId="0" fontId="3" fillId="1" borderId="48" xfId="0" applyFont="1" applyFill="1" applyBorder="1"/>
    <xf numFmtId="0" fontId="3" fillId="1" borderId="49" xfId="0" applyFont="1" applyFill="1" applyBorder="1"/>
    <xf numFmtId="0" fontId="3" fillId="23" borderId="51" xfId="0" applyFont="1" applyFill="1" applyBorder="1" applyAlignment="1">
      <alignment horizontal="justify" vertical="top"/>
    </xf>
    <xf numFmtId="0" fontId="3" fillId="23" borderId="0" xfId="0" applyFont="1" applyFill="1" applyAlignment="1">
      <alignment horizontal="justify" vertical="top"/>
    </xf>
    <xf numFmtId="166" fontId="3" fillId="16" borderId="31" xfId="0" applyNumberFormat="1" applyFont="1" applyFill="1" applyBorder="1" applyAlignment="1">
      <alignment horizontal="center" vertical="center" wrapText="1"/>
    </xf>
    <xf numFmtId="0" fontId="3" fillId="16" borderId="12" xfId="0" applyFont="1" applyFill="1" applyBorder="1"/>
    <xf numFmtId="0" fontId="3" fillId="16" borderId="14" xfId="0" applyFont="1" applyFill="1" applyBorder="1"/>
    <xf numFmtId="0" fontId="3" fillId="16" borderId="48" xfId="0" applyFont="1" applyFill="1" applyBorder="1"/>
    <xf numFmtId="0" fontId="3" fillId="16" borderId="49" xfId="0" applyFont="1" applyFill="1" applyBorder="1"/>
    <xf numFmtId="0" fontId="3" fillId="0" borderId="0" xfId="0" applyFont="1" applyAlignment="1">
      <alignment horizontal="justify" vertical="top"/>
    </xf>
    <xf numFmtId="0" fontId="70" fillId="23" borderId="0" xfId="0" applyFont="1" applyFill="1"/>
    <xf numFmtId="0" fontId="66" fillId="23" borderId="0" xfId="0" applyFont="1" applyFill="1"/>
    <xf numFmtId="0" fontId="2" fillId="0" borderId="0" xfId="0" applyFont="1"/>
    <xf numFmtId="0" fontId="74" fillId="23" borderId="0" xfId="0" applyFont="1" applyFill="1"/>
    <xf numFmtId="0" fontId="66" fillId="3" borderId="59" xfId="0" applyFont="1" applyFill="1" applyBorder="1" applyProtection="1">
      <protection locked="0"/>
    </xf>
    <xf numFmtId="0" fontId="51" fillId="3" borderId="0" xfId="0" applyFont="1" applyFill="1" applyAlignment="1">
      <alignment horizontal="center" vertical="top" wrapText="1"/>
    </xf>
    <xf numFmtId="0" fontId="50" fillId="3" borderId="63" xfId="0" applyFont="1" applyFill="1" applyBorder="1" applyAlignment="1">
      <alignment horizontal="centerContinuous" vertical="top"/>
    </xf>
    <xf numFmtId="0" fontId="51" fillId="3" borderId="65" xfId="0" applyFont="1" applyFill="1" applyBorder="1" applyAlignment="1">
      <alignment horizontal="justify" vertical="top" wrapText="1"/>
    </xf>
    <xf numFmtId="0" fontId="73" fillId="3" borderId="64" xfId="0" applyFont="1" applyFill="1" applyBorder="1" applyAlignment="1">
      <alignment horizontal="centerContinuous" vertical="top"/>
    </xf>
    <xf numFmtId="0" fontId="3" fillId="3" borderId="60" xfId="0" applyFont="1" applyFill="1" applyBorder="1" applyAlignment="1">
      <alignment horizontal="centerContinuous" vertical="top"/>
    </xf>
    <xf numFmtId="0" fontId="32" fillId="3" borderId="0" xfId="0" applyFont="1" applyFill="1" applyAlignment="1">
      <alignment horizontal="centerContinuous" vertical="top" wrapText="1"/>
    </xf>
    <xf numFmtId="0" fontId="81" fillId="0" borderId="23" xfId="0" applyFont="1" applyBorder="1"/>
    <xf numFmtId="0" fontId="81" fillId="0" borderId="25" xfId="0" applyFont="1" applyBorder="1"/>
    <xf numFmtId="0" fontId="81" fillId="0" borderId="1" xfId="0" applyFont="1" applyBorder="1"/>
    <xf numFmtId="0" fontId="29" fillId="0" borderId="25" xfId="0" applyFont="1" applyBorder="1" applyAlignment="1">
      <alignment horizontal="center" vertical="center"/>
    </xf>
    <xf numFmtId="0" fontId="36" fillId="0" borderId="0" xfId="1" applyFont="1" applyFill="1" applyBorder="1" applyAlignment="1">
      <alignment horizontal="center" vertical="center"/>
    </xf>
    <xf numFmtId="0" fontId="36" fillId="5" borderId="57" xfId="1" applyFont="1" applyBorder="1" applyAlignment="1">
      <alignment horizontal="center" vertical="center"/>
    </xf>
    <xf numFmtId="0" fontId="83" fillId="3" borderId="58" xfId="0" applyFont="1" applyFill="1" applyBorder="1"/>
    <xf numFmtId="0" fontId="83" fillId="3" borderId="59" xfId="0" applyFont="1" applyFill="1" applyBorder="1"/>
    <xf numFmtId="0" fontId="29" fillId="3" borderId="56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29" fillId="0" borderId="0" xfId="0" applyFont="1" applyAlignment="1">
      <alignment horizontal="center" vertical="top"/>
    </xf>
    <xf numFmtId="0" fontId="86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75" fillId="0" borderId="0" xfId="0" applyFont="1" applyAlignment="1">
      <alignment horizontal="centerContinuous" vertical="top" wrapText="1"/>
    </xf>
    <xf numFmtId="0" fontId="51" fillId="0" borderId="0" xfId="0" applyFont="1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87" fillId="23" borderId="0" xfId="0" applyFont="1" applyFill="1" applyAlignment="1">
      <alignment horizontal="center"/>
    </xf>
    <xf numFmtId="0" fontId="88" fillId="23" borderId="0" xfId="0" applyFont="1" applyFill="1" applyAlignment="1">
      <alignment horizontal="centerContinuous" vertical="center"/>
    </xf>
    <xf numFmtId="0" fontId="87" fillId="23" borderId="0" xfId="0" applyFont="1" applyFill="1" applyAlignment="1">
      <alignment horizontal="centerContinuous" vertical="center"/>
    </xf>
    <xf numFmtId="0" fontId="87" fillId="23" borderId="0" xfId="0" applyFont="1" applyFill="1"/>
    <xf numFmtId="0" fontId="75" fillId="0" borderId="0" xfId="0" applyFont="1" applyAlignment="1">
      <alignment horizontal="left" vertical="top" wrapText="1"/>
    </xf>
    <xf numFmtId="0" fontId="50" fillId="0" borderId="0" xfId="0" applyFont="1" applyAlignment="1">
      <alignment horizontal="centerContinuous" vertical="top" wrapText="1"/>
    </xf>
    <xf numFmtId="0" fontId="51" fillId="0" borderId="0" xfId="0" applyFont="1" applyAlignment="1">
      <alignment horizontal="centerContinuous" vertical="top" wrapText="1"/>
    </xf>
    <xf numFmtId="0" fontId="75" fillId="3" borderId="0" xfId="0" applyFont="1" applyFill="1" applyAlignment="1">
      <alignment horizontal="justify" vertical="top" wrapText="1"/>
    </xf>
    <xf numFmtId="4" fontId="89" fillId="15" borderId="22" xfId="0" applyNumberFormat="1" applyFont="1" applyFill="1" applyBorder="1" applyAlignment="1">
      <alignment horizontal="centerContinuous" vertical="top"/>
    </xf>
    <xf numFmtId="4" fontId="90" fillId="15" borderId="22" xfId="0" applyNumberFormat="1" applyFont="1" applyFill="1" applyBorder="1" applyAlignment="1">
      <alignment horizontal="centerContinuous" vertical="top"/>
    </xf>
    <xf numFmtId="0" fontId="82" fillId="23" borderId="0" xfId="0" applyFont="1" applyFill="1"/>
    <xf numFmtId="0" fontId="58" fillId="23" borderId="0" xfId="0" applyFont="1" applyFill="1"/>
    <xf numFmtId="0" fontId="47" fillId="0" borderId="0" xfId="0" applyFont="1"/>
    <xf numFmtId="0" fontId="91" fillId="23" borderId="0" xfId="0" applyFont="1" applyFill="1"/>
    <xf numFmtId="0" fontId="0" fillId="3" borderId="71" xfId="0" applyFill="1" applyBorder="1"/>
    <xf numFmtId="0" fontId="47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2" fillId="0" borderId="26" xfId="0" applyFont="1" applyBorder="1" applyAlignment="1">
      <alignment horizontal="center"/>
    </xf>
    <xf numFmtId="0" fontId="82" fillId="0" borderId="27" xfId="0" applyFont="1" applyBorder="1"/>
    <xf numFmtId="4" fontId="85" fillId="3" borderId="54" xfId="1" applyNumberFormat="1" applyFont="1" applyFill="1" applyBorder="1" applyAlignment="1">
      <alignment horizontal="center"/>
    </xf>
    <xf numFmtId="0" fontId="92" fillId="5" borderId="21" xfId="1" applyFont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1" borderId="35" xfId="0" applyFont="1" applyFill="1" applyBorder="1" applyAlignment="1">
      <alignment horizontal="justify" vertical="center" wrapText="1"/>
    </xf>
    <xf numFmtId="0" fontId="1" fillId="1" borderId="37" xfId="0" applyFont="1" applyFill="1" applyBorder="1" applyAlignment="1">
      <alignment horizontal="justify" vertical="center" wrapText="1"/>
    </xf>
    <xf numFmtId="0" fontId="1" fillId="1" borderId="38" xfId="0" applyFont="1" applyFill="1" applyBorder="1" applyAlignment="1">
      <alignment horizontal="justify" vertical="center" wrapText="1"/>
    </xf>
    <xf numFmtId="0" fontId="1" fillId="1" borderId="36" xfId="0" applyFont="1" applyFill="1" applyBorder="1" applyAlignment="1">
      <alignment horizontal="center" vertical="center" wrapText="1"/>
    </xf>
    <xf numFmtId="0" fontId="1" fillId="1" borderId="35" xfId="0" applyFont="1" applyFill="1" applyBorder="1" applyAlignment="1">
      <alignment horizontal="center" vertical="center" wrapText="1"/>
    </xf>
    <xf numFmtId="0" fontId="1" fillId="1" borderId="32" xfId="0" applyFont="1" applyFill="1" applyBorder="1" applyAlignment="1">
      <alignment horizontal="justify" vertical="center" wrapText="1"/>
    </xf>
    <xf numFmtId="0" fontId="1" fillId="1" borderId="35" xfId="0" applyFont="1" applyFill="1" applyBorder="1" applyAlignment="1">
      <alignment horizontal="centerContinuous" vertical="top" wrapText="1"/>
    </xf>
    <xf numFmtId="0" fontId="1" fillId="1" borderId="0" xfId="0" applyFont="1" applyFill="1" applyAlignment="1">
      <alignment horizontal="centerContinuous" vertical="top" wrapText="1"/>
    </xf>
    <xf numFmtId="0" fontId="1" fillId="1" borderId="0" xfId="0" applyFont="1" applyFill="1" applyAlignment="1">
      <alignment vertical="top" wrapText="1"/>
    </xf>
    <xf numFmtId="0" fontId="1" fillId="1" borderId="0" xfId="0" applyFont="1" applyFill="1"/>
    <xf numFmtId="0" fontId="1" fillId="1" borderId="0" xfId="0" applyFont="1" applyFill="1" applyAlignment="1">
      <alignment horizontal="justify" vertical="center" wrapText="1"/>
    </xf>
    <xf numFmtId="0" fontId="1" fillId="1" borderId="0" xfId="0" applyFont="1" applyFill="1" applyAlignment="1">
      <alignment horizontal="right"/>
    </xf>
    <xf numFmtId="0" fontId="1" fillId="23" borderId="0" xfId="0" applyFont="1" applyFill="1"/>
    <xf numFmtId="10" fontId="1" fillId="0" borderId="0" xfId="0" applyNumberFormat="1" applyFont="1"/>
    <xf numFmtId="10" fontId="1" fillId="23" borderId="0" xfId="0" applyNumberFormat="1" applyFont="1" applyFill="1"/>
    <xf numFmtId="0" fontId="1" fillId="16" borderId="0" xfId="0" applyFont="1" applyFill="1"/>
    <xf numFmtId="0" fontId="1" fillId="16" borderId="35" xfId="0" applyFont="1" applyFill="1" applyBorder="1" applyAlignment="1">
      <alignment horizontal="justify" vertical="center" wrapText="1"/>
    </xf>
    <xf numFmtId="0" fontId="1" fillId="16" borderId="37" xfId="0" applyFont="1" applyFill="1" applyBorder="1" applyAlignment="1">
      <alignment horizontal="justify" vertical="center" wrapText="1"/>
    </xf>
    <xf numFmtId="0" fontId="1" fillId="16" borderId="38" xfId="0" applyFont="1" applyFill="1" applyBorder="1" applyAlignment="1">
      <alignment horizontal="justify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1" fillId="10" borderId="0" xfId="0" applyFont="1" applyFill="1"/>
    <xf numFmtId="0" fontId="25" fillId="8" borderId="0" xfId="2"/>
    <xf numFmtId="0" fontId="0" fillId="40" borderId="0" xfId="0" applyFill="1"/>
    <xf numFmtId="0" fontId="56" fillId="40" borderId="0" xfId="0" applyFont="1" applyFill="1"/>
    <xf numFmtId="10" fontId="26" fillId="2" borderId="0" xfId="3" applyNumberFormat="1" applyFill="1"/>
    <xf numFmtId="0" fontId="26" fillId="2" borderId="0" xfId="3" applyFill="1"/>
    <xf numFmtId="4" fontId="26" fillId="2" borderId="0" xfId="3" applyNumberFormat="1" applyFill="1"/>
    <xf numFmtId="0" fontId="12" fillId="40" borderId="0" xfId="0" applyFont="1" applyFill="1"/>
    <xf numFmtId="4" fontId="12" fillId="40" borderId="0" xfId="0" applyNumberFormat="1" applyFont="1" applyFill="1"/>
    <xf numFmtId="0" fontId="50" fillId="40" borderId="0" xfId="0" applyFont="1" applyFill="1" applyAlignment="1">
      <alignment vertical="top"/>
    </xf>
    <xf numFmtId="0" fontId="50" fillId="40" borderId="0" xfId="0" applyFont="1" applyFill="1"/>
    <xf numFmtId="9" fontId="50" fillId="40" borderId="0" xfId="0" applyNumberFormat="1" applyFont="1" applyFill="1"/>
    <xf numFmtId="164" fontId="1" fillId="40" borderId="0" xfId="0" applyNumberFormat="1" applyFont="1" applyFill="1" applyAlignment="1">
      <alignment vertical="top"/>
    </xf>
    <xf numFmtId="164" fontId="0" fillId="40" borderId="0" xfId="0" applyNumberFormat="1" applyFill="1"/>
    <xf numFmtId="0" fontId="26" fillId="0" borderId="0" xfId="3" applyFill="1" applyAlignment="1">
      <alignment vertical="center"/>
    </xf>
    <xf numFmtId="0" fontId="27" fillId="0" borderId="25" xfId="3" applyFont="1" applyFill="1" applyBorder="1" applyAlignment="1">
      <alignment horizontal="center" vertical="center"/>
    </xf>
    <xf numFmtId="0" fontId="27" fillId="0" borderId="0" xfId="3" applyFont="1" applyFill="1" applyAlignment="1">
      <alignment vertical="center"/>
    </xf>
    <xf numFmtId="0" fontId="12" fillId="2" borderId="0" xfId="0" applyFont="1" applyFill="1"/>
    <xf numFmtId="4" fontId="12" fillId="2" borderId="0" xfId="0" applyNumberFormat="1" applyFont="1" applyFill="1"/>
    <xf numFmtId="0" fontId="52" fillId="2" borderId="0" xfId="0" applyFont="1" applyFill="1"/>
    <xf numFmtId="0" fontId="0" fillId="2" borderId="0" xfId="0" applyFill="1"/>
    <xf numFmtId="0" fontId="12" fillId="2" borderId="0" xfId="0" applyFont="1" applyFill="1" applyAlignment="1">
      <alignment vertical="top"/>
    </xf>
    <xf numFmtId="4" fontId="12" fillId="2" borderId="0" xfId="0" applyNumberFormat="1" applyFont="1" applyFill="1" applyAlignment="1">
      <alignment vertical="top"/>
    </xf>
    <xf numFmtId="0" fontId="52" fillId="2" borderId="0" xfId="0" applyFont="1" applyFill="1" applyAlignment="1">
      <alignment vertical="top"/>
    </xf>
    <xf numFmtId="10" fontId="50" fillId="40" borderId="0" xfId="0" applyNumberFormat="1" applyFont="1" applyFill="1"/>
    <xf numFmtId="0" fontId="94" fillId="16" borderId="0" xfId="0" applyFont="1" applyFill="1" applyAlignment="1">
      <alignment horizontal="right" vertical="center"/>
    </xf>
    <xf numFmtId="0" fontId="63" fillId="16" borderId="0" xfId="0" applyFont="1" applyFill="1" applyAlignment="1">
      <alignment horizontal="centerContinuous" vertical="top" wrapText="1"/>
    </xf>
    <xf numFmtId="166" fontId="52" fillId="2" borderId="0" xfId="0" applyNumberFormat="1" applyFont="1" applyFill="1"/>
    <xf numFmtId="164" fontId="52" fillId="2" borderId="0" xfId="0" applyNumberFormat="1" applyFont="1" applyFill="1"/>
    <xf numFmtId="4" fontId="52" fillId="2" borderId="0" xfId="0" applyNumberFormat="1" applyFont="1" applyFill="1"/>
    <xf numFmtId="10" fontId="52" fillId="2" borderId="0" xfId="0" applyNumberFormat="1" applyFont="1" applyFill="1"/>
    <xf numFmtId="4" fontId="0" fillId="2" borderId="0" xfId="0" applyNumberFormat="1" applyFill="1"/>
    <xf numFmtId="0" fontId="1" fillId="2" borderId="0" xfId="0" applyFont="1" applyFill="1"/>
    <xf numFmtId="0" fontId="96" fillId="2" borderId="50" xfId="0" applyFont="1" applyFill="1" applyBorder="1"/>
    <xf numFmtId="0" fontId="95" fillId="16" borderId="0" xfId="0" applyFont="1" applyFill="1"/>
    <xf numFmtId="0" fontId="97" fillId="2" borderId="50" xfId="0" applyFont="1" applyFill="1" applyBorder="1"/>
    <xf numFmtId="164" fontId="98" fillId="10" borderId="0" xfId="0" applyNumberFormat="1" applyFont="1" applyFill="1"/>
    <xf numFmtId="0" fontId="8" fillId="10" borderId="0" xfId="3" applyFont="1" applyFill="1"/>
    <xf numFmtId="164" fontId="8" fillId="10" borderId="0" xfId="3" applyNumberFormat="1" applyFont="1" applyFill="1"/>
    <xf numFmtId="0" fontId="27" fillId="0" borderId="0" xfId="3" applyFont="1" applyFill="1" applyBorder="1" applyAlignment="1">
      <alignment horizontal="center" vertical="center"/>
    </xf>
    <xf numFmtId="4" fontId="4" fillId="0" borderId="10" xfId="1" applyNumberFormat="1" applyFont="1" applyFill="1" applyAlignment="1">
      <alignment horizontal="center" vertical="center"/>
    </xf>
    <xf numFmtId="4" fontId="26" fillId="9" borderId="22" xfId="3" applyNumberFormat="1" applyBorder="1" applyAlignment="1">
      <alignment horizontal="center"/>
    </xf>
    <xf numFmtId="0" fontId="51" fillId="0" borderId="0" xfId="0" applyFont="1"/>
    <xf numFmtId="4" fontId="0" fillId="0" borderId="0" xfId="0" applyNumberFormat="1" applyAlignment="1">
      <alignment vertical="center"/>
    </xf>
    <xf numFmtId="4" fontId="26" fillId="0" borderId="0" xfId="3" applyNumberFormat="1" applyFill="1" applyAlignment="1">
      <alignment vertical="center"/>
    </xf>
    <xf numFmtId="10" fontId="26" fillId="0" borderId="0" xfId="3" applyNumberFormat="1" applyFill="1" applyAlignment="1">
      <alignment vertical="center"/>
    </xf>
    <xf numFmtId="164" fontId="26" fillId="0" borderId="0" xfId="3" applyNumberFormat="1" applyFill="1" applyAlignment="1">
      <alignment vertical="center"/>
    </xf>
    <xf numFmtId="164" fontId="26" fillId="0" borderId="0" xfId="3" applyNumberFormat="1" applyFill="1" applyAlignment="1">
      <alignment vertical="top"/>
    </xf>
    <xf numFmtId="0" fontId="26" fillId="0" borderId="0" xfId="3" applyFill="1" applyAlignment="1">
      <alignment vertical="top"/>
    </xf>
    <xf numFmtId="4" fontId="26" fillId="0" borderId="0" xfId="3" applyNumberFormat="1" applyFill="1" applyAlignment="1">
      <alignment vertical="top"/>
    </xf>
    <xf numFmtId="4" fontId="26" fillId="0" borderId="21" xfId="3" applyNumberFormat="1" applyFill="1" applyBorder="1" applyAlignment="1">
      <alignment vertical="top"/>
    </xf>
    <xf numFmtId="4" fontId="7" fillId="19" borderId="0" xfId="0" applyNumberFormat="1" applyFont="1" applyFill="1"/>
    <xf numFmtId="0" fontId="26" fillId="9" borderId="20" xfId="3" applyBorder="1"/>
    <xf numFmtId="4" fontId="26" fillId="9" borderId="0" xfId="3" applyNumberFormat="1"/>
    <xf numFmtId="0" fontId="26" fillId="9" borderId="11" xfId="3" applyBorder="1" applyAlignment="1">
      <alignment horizontal="center"/>
    </xf>
    <xf numFmtId="164" fontId="0" fillId="38" borderId="0" xfId="5" applyNumberFormat="1" applyFont="1" applyFill="1"/>
    <xf numFmtId="0" fontId="75" fillId="3" borderId="67" xfId="0" applyFont="1" applyFill="1" applyBorder="1" applyAlignment="1">
      <alignment horizontal="left" vertical="top" wrapText="1"/>
    </xf>
    <xf numFmtId="0" fontId="50" fillId="3" borderId="68" xfId="0" applyFont="1" applyFill="1" applyBorder="1" applyAlignment="1">
      <alignment horizontal="centerContinuous" vertical="center" wrapText="1"/>
    </xf>
    <xf numFmtId="0" fontId="50" fillId="3" borderId="69" xfId="0" applyFont="1" applyFill="1" applyBorder="1" applyAlignment="1">
      <alignment horizontal="centerContinuous" vertical="center" wrapText="1"/>
    </xf>
    <xf numFmtId="0" fontId="99" fillId="39" borderId="70" xfId="0" applyFont="1" applyFill="1" applyBorder="1" applyAlignment="1">
      <alignment horizontal="center" vertical="top" wrapText="1"/>
    </xf>
    <xf numFmtId="0" fontId="51" fillId="0" borderId="70" xfId="0" applyFont="1" applyBorder="1" applyAlignment="1">
      <alignment horizontal="center" vertical="center" wrapText="1"/>
    </xf>
    <xf numFmtId="0" fontId="52" fillId="0" borderId="70" xfId="0" applyFont="1" applyBorder="1" applyAlignment="1">
      <alignment horizontal="left" vertical="center" wrapText="1"/>
    </xf>
    <xf numFmtId="0" fontId="93" fillId="0" borderId="0" xfId="0" applyFont="1"/>
    <xf numFmtId="4" fontId="24" fillId="15" borderId="73" xfId="0" applyNumberFormat="1" applyFont="1" applyFill="1" applyBorder="1" applyAlignment="1">
      <alignment horizontal="centerContinuous" vertical="top"/>
    </xf>
    <xf numFmtId="0" fontId="100" fillId="23" borderId="0" xfId="0" applyFont="1" applyFill="1" applyAlignment="1">
      <alignment horizontal="centerContinuous"/>
    </xf>
    <xf numFmtId="0" fontId="0" fillId="23" borderId="0" xfId="0" applyFill="1" applyAlignment="1">
      <alignment horizontal="centerContinuous"/>
    </xf>
    <xf numFmtId="0" fontId="29" fillId="41" borderId="0" xfId="0" applyFont="1" applyFill="1" applyAlignment="1">
      <alignment horizontal="center"/>
    </xf>
    <xf numFmtId="0" fontId="83" fillId="41" borderId="0" xfId="0" applyFont="1" applyFill="1"/>
    <xf numFmtId="0" fontId="29" fillId="41" borderId="0" xfId="0" applyFont="1" applyFill="1"/>
    <xf numFmtId="0" fontId="29" fillId="41" borderId="70" xfId="0" applyFont="1" applyFill="1" applyBorder="1" applyAlignment="1">
      <alignment horizontal="center" vertical="center"/>
    </xf>
    <xf numFmtId="0" fontId="27" fillId="41" borderId="61" xfId="0" applyFont="1" applyFill="1" applyBorder="1" applyAlignment="1">
      <alignment vertical="center"/>
    </xf>
    <xf numFmtId="0" fontId="27" fillId="41" borderId="62" xfId="0" applyFont="1" applyFill="1" applyBorder="1" applyAlignment="1">
      <alignment horizontal="center" vertical="top" wrapText="1"/>
    </xf>
    <xf numFmtId="0" fontId="29" fillId="41" borderId="72" xfId="0" applyFont="1" applyFill="1" applyBorder="1" applyAlignment="1">
      <alignment horizontal="center" vertical="center"/>
    </xf>
    <xf numFmtId="0" fontId="27" fillId="41" borderId="0" xfId="0" applyFont="1" applyFill="1"/>
    <xf numFmtId="0" fontId="27" fillId="41" borderId="0" xfId="0" applyFont="1" applyFill="1" applyAlignment="1">
      <alignment vertical="top" wrapText="1"/>
    </xf>
    <xf numFmtId="0" fontId="29" fillId="41" borderId="56" xfId="0" applyFont="1" applyFill="1" applyBorder="1" applyAlignment="1">
      <alignment horizontal="center"/>
    </xf>
    <xf numFmtId="0" fontId="27" fillId="41" borderId="58" xfId="0" applyFont="1" applyFill="1" applyBorder="1"/>
    <xf numFmtId="0" fontId="27" fillId="41" borderId="59" xfId="0" applyFont="1" applyFill="1" applyBorder="1"/>
    <xf numFmtId="0" fontId="29" fillId="41" borderId="65" xfId="0" applyFont="1" applyFill="1" applyBorder="1" applyAlignment="1">
      <alignment horizontal="center"/>
    </xf>
    <xf numFmtId="0" fontId="27" fillId="41" borderId="66" xfId="0" applyFont="1" applyFill="1" applyBorder="1"/>
    <xf numFmtId="0" fontId="29" fillId="41" borderId="56" xfId="0" applyFont="1" applyFill="1" applyBorder="1" applyAlignment="1">
      <alignment horizontal="center" vertical="center"/>
    </xf>
    <xf numFmtId="0" fontId="27" fillId="41" borderId="0" xfId="0" applyFont="1" applyFill="1" applyAlignment="1">
      <alignment horizontal="fill" vertical="top"/>
    </xf>
    <xf numFmtId="0" fontId="27" fillId="41" borderId="66" xfId="0" applyFont="1" applyFill="1" applyBorder="1" applyAlignment="1">
      <alignment horizontal="fill" vertical="top"/>
    </xf>
    <xf numFmtId="0" fontId="29" fillId="41" borderId="66" xfId="0" applyFont="1" applyFill="1" applyBorder="1"/>
    <xf numFmtId="0" fontId="29" fillId="41" borderId="56" xfId="0" applyFont="1" applyFill="1" applyBorder="1" applyAlignment="1">
      <alignment horizontal="center" vertical="top"/>
    </xf>
    <xf numFmtId="0" fontId="29" fillId="41" borderId="65" xfId="0" applyFont="1" applyFill="1" applyBorder="1" applyAlignment="1">
      <alignment horizontal="center" vertical="top"/>
    </xf>
    <xf numFmtId="0" fontId="29" fillId="41" borderId="0" xfId="0" applyFont="1" applyFill="1" applyAlignment="1">
      <alignment horizontal="centerContinuous" vertical="top" wrapText="1"/>
    </xf>
    <xf numFmtId="0" fontId="29" fillId="41" borderId="66" xfId="0" applyFont="1" applyFill="1" applyBorder="1" applyAlignment="1">
      <alignment horizontal="centerContinuous" vertical="top" wrapText="1"/>
    </xf>
    <xf numFmtId="0" fontId="33" fillId="41" borderId="65" xfId="2" applyFont="1" applyFill="1" applyBorder="1" applyAlignment="1">
      <alignment horizontal="center"/>
    </xf>
    <xf numFmtId="2" fontId="4" fillId="41" borderId="0" xfId="2" applyNumberFormat="1" applyFont="1" applyFill="1" applyBorder="1" applyAlignment="1">
      <alignment horizontal="center"/>
    </xf>
    <xf numFmtId="2" fontId="4" fillId="41" borderId="66" xfId="2" applyNumberFormat="1" applyFont="1" applyFill="1" applyBorder="1" applyAlignment="1">
      <alignment horizontal="center"/>
    </xf>
    <xf numFmtId="0" fontId="31" fillId="41" borderId="64" xfId="2" applyFont="1" applyFill="1" applyBorder="1" applyAlignment="1">
      <alignment horizontal="center" vertical="top"/>
    </xf>
    <xf numFmtId="0" fontId="29" fillId="41" borderId="67" xfId="0" applyFont="1" applyFill="1" applyBorder="1" applyAlignment="1">
      <alignment horizontal="center"/>
    </xf>
    <xf numFmtId="0" fontId="27" fillId="41" borderId="68" xfId="0" applyFont="1" applyFill="1" applyBorder="1"/>
    <xf numFmtId="0" fontId="27" fillId="41" borderId="69" xfId="0" applyFont="1" applyFill="1" applyBorder="1"/>
    <xf numFmtId="0" fontId="27" fillId="41" borderId="58" xfId="0" applyFont="1" applyFill="1" applyBorder="1" applyAlignment="1">
      <alignment horizontal="centerContinuous" vertical="center" wrapText="1"/>
    </xf>
    <xf numFmtId="0" fontId="27" fillId="41" borderId="59" xfId="0" applyFont="1" applyFill="1" applyBorder="1" applyAlignment="1">
      <alignment horizontal="centerContinuous" vertical="center" wrapText="1"/>
    </xf>
    <xf numFmtId="0" fontId="31" fillId="41" borderId="64" xfId="2" applyFont="1" applyFill="1" applyBorder="1" applyAlignment="1">
      <alignment horizontal="center"/>
    </xf>
    <xf numFmtId="0" fontId="84" fillId="41" borderId="60" xfId="2" applyFont="1" applyFill="1" applyBorder="1"/>
    <xf numFmtId="0" fontId="84" fillId="41" borderId="63" xfId="2" applyFont="1" applyFill="1" applyBorder="1"/>
    <xf numFmtId="0" fontId="29" fillId="41" borderId="67" xfId="0" applyFont="1" applyFill="1" applyBorder="1" applyAlignment="1">
      <alignment horizontal="center" vertical="top"/>
    </xf>
    <xf numFmtId="0" fontId="37" fillId="41" borderId="68" xfId="0" applyFont="1" applyFill="1" applyBorder="1" applyAlignment="1">
      <alignment horizontal="centerContinuous" vertical="top" wrapText="1"/>
    </xf>
    <xf numFmtId="0" fontId="27" fillId="41" borderId="69" xfId="0" applyFont="1" applyFill="1" applyBorder="1" applyAlignment="1">
      <alignment horizontal="centerContinuous" vertical="top"/>
    </xf>
    <xf numFmtId="0" fontId="27" fillId="41" borderId="58" xfId="0" applyFont="1" applyFill="1" applyBorder="1" applyAlignment="1">
      <alignment horizontal="centerContinuous" vertical="top" wrapText="1"/>
    </xf>
    <xf numFmtId="0" fontId="27" fillId="41" borderId="59" xfId="0" applyFont="1" applyFill="1" applyBorder="1" applyAlignment="1">
      <alignment horizontal="centerContinuous" vertical="top" wrapText="1"/>
    </xf>
    <xf numFmtId="2" fontId="33" fillId="41" borderId="60" xfId="2" applyNumberFormat="1" applyFont="1" applyFill="1" applyBorder="1" applyAlignment="1">
      <alignment horizontal="centerContinuous" vertical="top" wrapText="1"/>
    </xf>
    <xf numFmtId="2" fontId="33" fillId="41" borderId="63" xfId="2" applyNumberFormat="1" applyFont="1" applyFill="1" applyBorder="1" applyAlignment="1">
      <alignment horizontal="centerContinuous" vertical="top" wrapText="1"/>
    </xf>
    <xf numFmtId="0" fontId="66" fillId="41" borderId="65" xfId="0" applyFont="1" applyFill="1" applyBorder="1" applyAlignment="1">
      <alignment horizontal="centerContinuous" vertical="top" wrapText="1"/>
    </xf>
    <xf numFmtId="0" fontId="66" fillId="41" borderId="66" xfId="0" applyFont="1" applyFill="1" applyBorder="1" applyAlignment="1">
      <alignment horizontal="centerContinuous" vertical="top" wrapText="1"/>
    </xf>
    <xf numFmtId="0" fontId="66" fillId="41" borderId="65" xfId="0" applyFont="1" applyFill="1" applyBorder="1"/>
    <xf numFmtId="0" fontId="66" fillId="41" borderId="66" xfId="0" applyFont="1" applyFill="1" applyBorder="1"/>
    <xf numFmtId="0" fontId="66" fillId="41" borderId="67" xfId="0" applyFont="1" applyFill="1" applyBorder="1" applyAlignment="1">
      <alignment horizontal="centerContinuous" vertical="top" wrapText="1"/>
    </xf>
    <xf numFmtId="0" fontId="66" fillId="41" borderId="69" xfId="0" applyFont="1" applyFill="1" applyBorder="1" applyAlignment="1">
      <alignment horizontal="centerContinuous" vertical="top" wrapText="1"/>
    </xf>
    <xf numFmtId="0" fontId="101" fillId="3" borderId="0" xfId="0" applyFont="1" applyFill="1" applyProtection="1">
      <protection locked="0"/>
    </xf>
    <xf numFmtId="4" fontId="35" fillId="3" borderId="21" xfId="0" applyNumberFormat="1" applyFont="1" applyFill="1" applyBorder="1" applyAlignment="1" applyProtection="1">
      <alignment horizontal="center"/>
      <protection locked="0"/>
    </xf>
    <xf numFmtId="3" fontId="79" fillId="3" borderId="24" xfId="0" applyNumberFormat="1" applyFont="1" applyFill="1" applyBorder="1" applyAlignment="1" applyProtection="1">
      <alignment horizontal="center"/>
      <protection locked="0"/>
    </xf>
    <xf numFmtId="3" fontId="79" fillId="3" borderId="20" xfId="0" applyNumberFormat="1" applyFont="1" applyFill="1" applyBorder="1" applyAlignment="1" applyProtection="1">
      <alignment horizontal="center"/>
      <protection locked="0"/>
    </xf>
    <xf numFmtId="164" fontId="80" fillId="3" borderId="2" xfId="0" applyNumberFormat="1" applyFont="1" applyFill="1" applyBorder="1" applyAlignment="1" applyProtection="1">
      <alignment horizontal="center"/>
      <protection locked="0"/>
    </xf>
    <xf numFmtId="164" fontId="35" fillId="3" borderId="56" xfId="0" applyNumberFormat="1" applyFont="1" applyFill="1" applyBorder="1" applyAlignment="1" applyProtection="1">
      <alignment horizontal="center"/>
      <protection locked="0"/>
    </xf>
    <xf numFmtId="4" fontId="35" fillId="3" borderId="22" xfId="0" applyNumberFormat="1" applyFont="1" applyFill="1" applyBorder="1" applyAlignment="1" applyProtection="1">
      <alignment horizontal="center" vertical="center"/>
      <protection locked="0"/>
    </xf>
    <xf numFmtId="4" fontId="4" fillId="14" borderId="10" xfId="1" applyNumberFormat="1" applyFont="1" applyFill="1" applyAlignment="1" applyProtection="1">
      <alignment horizontal="center" vertical="center"/>
      <protection locked="0"/>
    </xf>
    <xf numFmtId="4" fontId="35" fillId="3" borderId="22" xfId="0" applyNumberFormat="1" applyFont="1" applyFill="1" applyBorder="1" applyAlignment="1" applyProtection="1">
      <alignment horizontal="center"/>
      <protection locked="0"/>
    </xf>
    <xf numFmtId="164" fontId="57" fillId="10" borderId="0" xfId="0" applyNumberFormat="1" applyFont="1" applyFill="1" applyProtection="1"/>
    <xf numFmtId="165" fontId="58" fillId="10" borderId="0" xfId="0" applyNumberFormat="1" applyFont="1" applyFill="1" applyProtection="1"/>
    <xf numFmtId="4" fontId="58" fillId="10" borderId="0" xfId="0" applyNumberFormat="1" applyFont="1" applyFill="1" applyProtection="1"/>
    <xf numFmtId="2" fontId="58" fillId="10" borderId="0" xfId="0" applyNumberFormat="1" applyFont="1" applyFill="1" applyProtection="1"/>
    <xf numFmtId="164" fontId="39" fillId="11" borderId="0" xfId="0" applyNumberFormat="1" applyFont="1" applyFill="1" applyProtection="1"/>
    <xf numFmtId="10" fontId="47" fillId="10" borderId="0" xfId="0" applyNumberFormat="1" applyFont="1" applyFill="1" applyProtection="1"/>
    <xf numFmtId="164" fontId="33" fillId="10" borderId="0" xfId="0" applyNumberFormat="1" applyFont="1" applyFill="1" applyAlignment="1" applyProtection="1">
      <alignment horizontal="right" vertical="top"/>
    </xf>
    <xf numFmtId="164" fontId="33" fillId="10" borderId="0" xfId="0" applyNumberFormat="1" applyFont="1" applyFill="1" applyAlignment="1" applyProtection="1">
      <alignment horizontal="right"/>
    </xf>
    <xf numFmtId="164" fontId="39" fillId="11" borderId="0" xfId="0" applyNumberFormat="1" applyFont="1" applyFill="1" applyAlignment="1" applyProtection="1">
      <alignment horizontal="right"/>
    </xf>
    <xf numFmtId="0" fontId="3" fillId="25" borderId="32" xfId="0" applyFont="1" applyFill="1" applyBorder="1" applyAlignment="1">
      <alignment horizontal="justify" vertical="center" wrapText="1"/>
    </xf>
    <xf numFmtId="0" fontId="3" fillId="25" borderId="33" xfId="0" applyFont="1" applyFill="1" applyBorder="1" applyAlignment="1">
      <alignment horizontal="justify" vertical="center" wrapText="1"/>
    </xf>
    <xf numFmtId="0" fontId="3" fillId="25" borderId="34" xfId="0" applyFont="1" applyFill="1" applyBorder="1" applyAlignment="1">
      <alignment horizontal="justify" vertical="center" wrapText="1"/>
    </xf>
    <xf numFmtId="0" fontId="1" fillId="1" borderId="39" xfId="0" applyFont="1" applyFill="1" applyBorder="1" applyAlignment="1">
      <alignment horizontal="justify" vertical="center" wrapText="1"/>
    </xf>
    <xf numFmtId="0" fontId="1" fillId="1" borderId="40" xfId="0" applyFont="1" applyFill="1" applyBorder="1" applyAlignment="1">
      <alignment horizontal="justify" vertical="center" wrapText="1"/>
    </xf>
    <xf numFmtId="0" fontId="63" fillId="1" borderId="0" xfId="0" applyFont="1" applyFill="1" applyAlignment="1">
      <alignment horizontal="center" vertical="center" wrapText="1"/>
    </xf>
    <xf numFmtId="0" fontId="63" fillId="1" borderId="41" xfId="0" applyFont="1" applyFill="1" applyBorder="1" applyAlignment="1">
      <alignment horizontal="center" vertical="center" wrapText="1"/>
    </xf>
    <xf numFmtId="0" fontId="46" fillId="1" borderId="35" xfId="0" applyFont="1" applyFill="1" applyBorder="1" applyAlignment="1">
      <alignment horizontal="center" vertical="center" wrapText="1"/>
    </xf>
    <xf numFmtId="0" fontId="46" fillId="1" borderId="0" xfId="0" applyFont="1" applyFill="1" applyAlignment="1">
      <alignment horizontal="center" vertical="center" wrapText="1"/>
    </xf>
    <xf numFmtId="0" fontId="46" fillId="1" borderId="41" xfId="0" applyFont="1" applyFill="1" applyBorder="1" applyAlignment="1">
      <alignment horizontal="center" vertical="center" wrapText="1"/>
    </xf>
    <xf numFmtId="0" fontId="46" fillId="1" borderId="45" xfId="0" applyFont="1" applyFill="1" applyBorder="1" applyAlignment="1">
      <alignment horizontal="center" vertical="center" wrapText="1"/>
    </xf>
    <xf numFmtId="0" fontId="46" fillId="1" borderId="46" xfId="0" applyFont="1" applyFill="1" applyBorder="1" applyAlignment="1">
      <alignment horizontal="center" vertical="center" wrapText="1"/>
    </xf>
    <xf numFmtId="0" fontId="46" fillId="1" borderId="47" xfId="0" applyFont="1" applyFill="1" applyBorder="1" applyAlignment="1">
      <alignment horizontal="center" vertical="center" wrapText="1"/>
    </xf>
    <xf numFmtId="4" fontId="78" fillId="23" borderId="60" xfId="0" applyNumberFormat="1" applyFont="1" applyFill="1" applyBorder="1" applyAlignment="1">
      <alignment horizontal="justify" vertical="top" wrapText="1"/>
    </xf>
    <xf numFmtId="0" fontId="65" fillId="3" borderId="56" xfId="0" applyFont="1" applyFill="1" applyBorder="1" applyAlignment="1" applyProtection="1">
      <alignment horizontal="left"/>
      <protection locked="0"/>
    </xf>
    <xf numFmtId="0" fontId="65" fillId="3" borderId="58" xfId="0" applyFont="1" applyFill="1" applyBorder="1" applyAlignment="1" applyProtection="1">
      <alignment horizontal="left"/>
      <protection locked="0"/>
    </xf>
    <xf numFmtId="0" fontId="65" fillId="3" borderId="59" xfId="0" applyFont="1" applyFill="1" applyBorder="1" applyAlignment="1" applyProtection="1">
      <alignment horizontal="left"/>
      <protection locked="0"/>
    </xf>
    <xf numFmtId="0" fontId="71" fillId="23" borderId="23" xfId="0" applyFont="1" applyFill="1" applyBorder="1" applyAlignment="1">
      <alignment horizontal="justify" vertical="center" wrapText="1"/>
    </xf>
    <xf numFmtId="0" fontId="71" fillId="23" borderId="24" xfId="0" applyFont="1" applyFill="1" applyBorder="1" applyAlignment="1">
      <alignment horizontal="justify" vertical="center" wrapText="1"/>
    </xf>
    <xf numFmtId="0" fontId="71" fillId="23" borderId="26" xfId="0" applyFont="1" applyFill="1" applyBorder="1" applyAlignment="1">
      <alignment horizontal="justify" vertical="center" wrapText="1"/>
    </xf>
    <xf numFmtId="0" fontId="71" fillId="23" borderId="27" xfId="0" applyFont="1" applyFill="1" applyBorder="1" applyAlignment="1">
      <alignment horizontal="justify" vertical="center" wrapText="1"/>
    </xf>
    <xf numFmtId="0" fontId="71" fillId="23" borderId="23" xfId="0" applyFont="1" applyFill="1" applyBorder="1" applyAlignment="1">
      <alignment horizontal="justify" vertical="top" wrapText="1"/>
    </xf>
    <xf numFmtId="0" fontId="71" fillId="23" borderId="24" xfId="0" applyFont="1" applyFill="1" applyBorder="1" applyAlignment="1">
      <alignment horizontal="justify" vertical="top" wrapText="1"/>
    </xf>
    <xf numFmtId="0" fontId="71" fillId="23" borderId="26" xfId="0" applyFont="1" applyFill="1" applyBorder="1" applyAlignment="1">
      <alignment horizontal="justify" vertical="top" wrapText="1"/>
    </xf>
    <xf numFmtId="0" fontId="71" fillId="23" borderId="27" xfId="0" applyFont="1" applyFill="1" applyBorder="1" applyAlignment="1">
      <alignment horizontal="justify" vertical="top" wrapText="1"/>
    </xf>
    <xf numFmtId="0" fontId="29" fillId="3" borderId="53" xfId="0" applyFont="1" applyFill="1" applyBorder="1" applyAlignment="1">
      <alignment horizontal="center"/>
    </xf>
    <xf numFmtId="0" fontId="29" fillId="3" borderId="52" xfId="0" applyFont="1" applyFill="1" applyBorder="1" applyAlignment="1">
      <alignment horizontal="center"/>
    </xf>
    <xf numFmtId="0" fontId="51" fillId="0" borderId="0" xfId="0" applyFont="1" applyAlignment="1">
      <alignment horizontal="center" vertical="top" wrapText="1"/>
    </xf>
    <xf numFmtId="0" fontId="68" fillId="0" borderId="23" xfId="0" applyFont="1" applyBorder="1" applyAlignment="1">
      <alignment horizontal="center" vertical="top" wrapText="1"/>
    </xf>
    <xf numFmtId="0" fontId="68" fillId="0" borderId="28" xfId="0" applyFont="1" applyBorder="1" applyAlignment="1">
      <alignment horizontal="center" vertical="top" wrapText="1"/>
    </xf>
    <xf numFmtId="0" fontId="68" fillId="0" borderId="26" xfId="0" applyFont="1" applyBorder="1" applyAlignment="1">
      <alignment horizontal="center" vertical="top" wrapText="1"/>
    </xf>
    <xf numFmtId="0" fontId="68" fillId="0" borderId="29" xfId="0" applyFont="1" applyBorder="1" applyAlignment="1">
      <alignment horizontal="center" vertical="top" wrapText="1"/>
    </xf>
    <xf numFmtId="0" fontId="46" fillId="16" borderId="35" xfId="0" applyFont="1" applyFill="1" applyBorder="1" applyAlignment="1">
      <alignment horizontal="center" vertical="top" wrapText="1"/>
    </xf>
    <xf numFmtId="0" fontId="46" fillId="16" borderId="0" xfId="0" applyFont="1" applyFill="1" applyAlignment="1">
      <alignment horizontal="center" vertical="top" wrapText="1"/>
    </xf>
    <xf numFmtId="0" fontId="46" fillId="16" borderId="41" xfId="0" applyFont="1" applyFill="1" applyBorder="1" applyAlignment="1">
      <alignment horizontal="center" vertical="top" wrapText="1"/>
    </xf>
    <xf numFmtId="0" fontId="46" fillId="16" borderId="45" xfId="0" applyFont="1" applyFill="1" applyBorder="1" applyAlignment="1">
      <alignment horizontal="center" vertical="center" wrapText="1"/>
    </xf>
    <xf numFmtId="0" fontId="46" fillId="16" borderId="46" xfId="0" applyFont="1" applyFill="1" applyBorder="1" applyAlignment="1">
      <alignment horizontal="center" vertical="center" wrapText="1"/>
    </xf>
    <xf numFmtId="0" fontId="50" fillId="23" borderId="0" xfId="0" applyFont="1" applyFill="1" applyAlignment="1">
      <alignment horizontal="center" vertical="center"/>
    </xf>
    <xf numFmtId="0" fontId="51" fillId="3" borderId="21" xfId="0" applyFont="1" applyFill="1" applyBorder="1" applyAlignment="1">
      <alignment horizontal="center" vertical="top" wrapText="1"/>
    </xf>
    <xf numFmtId="4" fontId="32" fillId="0" borderId="67" xfId="0" applyNumberFormat="1" applyFont="1" applyBorder="1" applyAlignment="1">
      <alignment horizontal="justify" vertical="top" wrapText="1"/>
    </xf>
    <xf numFmtId="4" fontId="32" fillId="0" borderId="68" xfId="0" applyNumberFormat="1" applyFont="1" applyBorder="1" applyAlignment="1">
      <alignment horizontal="justify" vertical="top" wrapText="1"/>
    </xf>
    <xf numFmtId="4" fontId="32" fillId="0" borderId="69" xfId="0" applyNumberFormat="1" applyFont="1" applyBorder="1" applyAlignment="1">
      <alignment horizontal="justify" vertical="top" wrapText="1"/>
    </xf>
    <xf numFmtId="0" fontId="3" fillId="18" borderId="32" xfId="0" applyFont="1" applyFill="1" applyBorder="1" applyAlignment="1">
      <alignment horizontal="justify" vertical="center" wrapText="1"/>
    </xf>
    <xf numFmtId="0" fontId="3" fillId="18" borderId="33" xfId="0" applyFont="1" applyFill="1" applyBorder="1" applyAlignment="1">
      <alignment horizontal="justify" vertical="center" wrapText="1"/>
    </xf>
    <xf numFmtId="0" fontId="3" fillId="18" borderId="34" xfId="0" applyFont="1" applyFill="1" applyBorder="1" applyAlignment="1">
      <alignment horizontal="justify" vertical="center" wrapText="1"/>
    </xf>
    <xf numFmtId="0" fontId="63" fillId="16" borderId="0" xfId="0" applyFont="1" applyFill="1" applyAlignment="1">
      <alignment horizontal="center" vertical="center" wrapText="1"/>
    </xf>
    <xf numFmtId="0" fontId="63" fillId="16" borderId="41" xfId="0" applyFont="1" applyFill="1" applyBorder="1" applyAlignment="1">
      <alignment horizontal="center" vertical="center" wrapText="1"/>
    </xf>
    <xf numFmtId="0" fontId="66" fillId="41" borderId="64" xfId="0" applyFont="1" applyFill="1" applyBorder="1" applyAlignment="1">
      <alignment horizontal="center" vertical="top" wrapText="1"/>
    </xf>
    <xf numFmtId="0" fontId="66" fillId="41" borderId="63" xfId="0" applyFont="1" applyFill="1" applyBorder="1" applyAlignment="1">
      <alignment horizontal="center" vertical="top" wrapText="1"/>
    </xf>
  </cellXfs>
  <cellStyles count="6">
    <cellStyle name="Bueno" xfId="2" builtinId="26"/>
    <cellStyle name="Entrada" xfId="4" builtinId="20"/>
    <cellStyle name="Incorrecto" xfId="3" builtinId="27"/>
    <cellStyle name="Moneda" xfId="5" builtinId="4"/>
    <cellStyle name="Normal" xfId="0" builtinId="0"/>
    <cellStyle name="Notas" xfId="1" builtinId="1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46</xdr:row>
      <xdr:rowOff>0</xdr:rowOff>
    </xdr:from>
    <xdr:to>
      <xdr:col>19</xdr:col>
      <xdr:colOff>1876425</xdr:colOff>
      <xdr:row>51</xdr:row>
      <xdr:rowOff>152400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411950" y="15411450"/>
          <a:ext cx="3952875" cy="2447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 de nueva planta, ampliación o reforma, de instalaciones, así como de obras provisionales, declaración de situación individualizada de minimización de impacto territorial, licencia de minimización, certificación de no infracción urbanística, o cualquiera similar 91,80 €.</a:t>
          </a:r>
          <a:endParaRPr lang="es-ES" sz="1400"/>
        </a:p>
      </xdr:txBody>
    </xdr:sp>
    <xdr:clientData/>
  </xdr:twoCellAnchor>
  <xdr:twoCellAnchor>
    <xdr:from>
      <xdr:col>18</xdr:col>
      <xdr:colOff>57150</xdr:colOff>
      <xdr:row>52</xdr:row>
      <xdr:rowOff>161925</xdr:rowOff>
    </xdr:from>
    <xdr:to>
      <xdr:col>20</xdr:col>
      <xdr:colOff>0</xdr:colOff>
      <xdr:row>56</xdr:row>
      <xdr:rowOff>123825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431000" y="18107025"/>
          <a:ext cx="4000500" cy="1400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licencias de obras menores, licencias de parcelaciones, divisiones o segregaciones, vallados, movimiento de tierras, edificaciones auxiliares o cualesquiera similar: 18,35 euros.</a:t>
          </a:r>
        </a:p>
        <a:p>
          <a:endParaRPr lang="es-ES" sz="1100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3822321</xdr:colOff>
      <xdr:row>1</xdr:row>
      <xdr:rowOff>2720</xdr:rowOff>
    </xdr:to>
    <xdr:pic>
      <xdr:nvPicPr>
        <xdr:cNvPr id="4" name="1 Imagen" descr="AC+A2030_Ayto+2030 Vertical Monocromo.png">
          <a:extLst>
            <a:ext uri="{FF2B5EF4-FFF2-40B4-BE49-F238E27FC236}">
              <a16:creationId xmlns:a16="http://schemas.microsoft.com/office/drawing/2014/main" id="{958FCE09-3255-354E-B7D7-307EF295F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571" y="0"/>
          <a:ext cx="4289046" cy="22315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58</xdr:row>
      <xdr:rowOff>161925</xdr:rowOff>
    </xdr:from>
    <xdr:to>
      <xdr:col>19</xdr:col>
      <xdr:colOff>0</xdr:colOff>
      <xdr:row>62</xdr:row>
      <xdr:rowOff>123825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D86DD5A9-7E57-4783-B963-61A7AA7E7CC9}"/>
            </a:ext>
          </a:extLst>
        </xdr:cNvPr>
        <xdr:cNvSpPr txBox="1"/>
      </xdr:nvSpPr>
      <xdr:spPr>
        <a:xfrm>
          <a:off x="19859625" y="23450550"/>
          <a:ext cx="4000500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licencias de obras menores, licencias de parcelaciones, divisiones o segregaciones, vallados, movimiento de tierras, edificaciones auxiliares o cualesquiera similar: 18,35 euros.</a:t>
          </a:r>
        </a:p>
        <a:p>
          <a:endParaRPr lang="es-ES" sz="1100"/>
        </a:p>
      </xdr:txBody>
    </xdr:sp>
    <xdr:clientData/>
  </xdr:twoCellAnchor>
  <xdr:twoCellAnchor>
    <xdr:from>
      <xdr:col>31</xdr:col>
      <xdr:colOff>943427</xdr:colOff>
      <xdr:row>0</xdr:row>
      <xdr:rowOff>1632858</xdr:rowOff>
    </xdr:from>
    <xdr:to>
      <xdr:col>39</xdr:col>
      <xdr:colOff>507999</xdr:colOff>
      <xdr:row>19</xdr:row>
      <xdr:rowOff>308428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ABD072D-1374-4DB1-8650-C9A7900349BE}"/>
            </a:ext>
          </a:extLst>
        </xdr:cNvPr>
        <xdr:cNvSpPr txBox="1"/>
      </xdr:nvSpPr>
      <xdr:spPr>
        <a:xfrm>
          <a:off x="38614802" y="1632858"/>
          <a:ext cx="12223297" cy="72099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400" b="1"/>
            <a:t>ORDENANZA</a:t>
          </a:r>
        </a:p>
        <a:p>
          <a:endParaRPr lang="es-ES_tradnl" sz="2400" b="1"/>
        </a:p>
        <a:p>
          <a:r>
            <a:rPr lang="es-ES" sz="2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Obras Menores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tarifa única a aplicar en obra de albañilería, por ocupación de la vía pública con escombros y otros, será  de</a:t>
          </a: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3,15€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ES" sz="2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autoliquidación que se practique gozará de una reducción del 90% cuando las obras, construcciones, etc. se realicen dentro de los límites señalados en el plano que se anexa a la presente Ordenanza, extendiéndose dicha bonificación a las zonas urbanas de San Felipe, El Realengo, Las Casicas, Rincón de los Pablos y Barrio Estación.En ningún caso será aplicable a los supuestos de tarifa única.</a:t>
          </a:r>
        </a:p>
        <a:p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autoliquidar las licencias de obras que afecten a propiedades incluidas en zonas bonificadas y en zonas de régimen fiscal común, proporcionalmente a los metros cuadrados que estén dentro de cada zona.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24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Gozarán de una bonificación automática del 100 por 100 cuando la licencia sea para pintado y enlucido de fachadas y zócalos, y se aplicará a todo el término municipal</a:t>
          </a:r>
          <a:endParaRPr lang="es-E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63500</xdr:colOff>
      <xdr:row>0</xdr:row>
      <xdr:rowOff>460375</xdr:rowOff>
    </xdr:from>
    <xdr:to>
      <xdr:col>1</xdr:col>
      <xdr:colOff>4965700</xdr:colOff>
      <xdr:row>0</xdr:row>
      <xdr:rowOff>1750966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212DBE-B332-21CF-A142-2B10C2E4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460375"/>
          <a:ext cx="4714875" cy="129059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nuel Fernandez Arimany" id="{FB4C7F47-B120-48EF-AD57-81B817FF3EBC}" userId="S::mfarimany@crevillent.es::7c4b8384-88e2-44e2-9d18-b3c2feec56d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O91"/>
  <sheetViews>
    <sheetView topLeftCell="A5" zoomScale="66" zoomScaleNormal="66" workbookViewId="0">
      <selection activeCell="J4" sqref="J4"/>
    </sheetView>
  </sheetViews>
  <sheetFormatPr baseColWidth="10" defaultColWidth="11" defaultRowHeight="18"/>
  <cols>
    <col min="1" max="1" width="7" customWidth="1"/>
    <col min="2" max="2" width="5.7265625" style="2" customWidth="1"/>
    <col min="3" max="3" width="57.26953125" customWidth="1"/>
    <col min="4" max="4" width="23" customWidth="1"/>
    <col min="5" max="5" width="18.7265625" customWidth="1"/>
    <col min="6" max="6" width="16" customWidth="1"/>
    <col min="8" max="8" width="5.08984375" style="12" customWidth="1"/>
    <col min="9" max="9" width="15.90625" style="8" customWidth="1"/>
    <col min="10" max="10" width="68" style="8" customWidth="1"/>
    <col min="12" max="13" width="11.26953125" customWidth="1"/>
    <col min="14" max="14" width="16.7265625" customWidth="1"/>
    <col min="15" max="16" width="11.26953125" customWidth="1"/>
    <col min="17" max="17" width="6.08984375" customWidth="1"/>
    <col min="18" max="18" width="5.7265625" style="3" customWidth="1"/>
    <col min="19" max="19" width="31.7265625" customWidth="1"/>
    <col min="20" max="20" width="29.08984375" customWidth="1"/>
    <col min="21" max="21" width="18.26953125" customWidth="1"/>
    <col min="22" max="22" width="13.90625" customWidth="1"/>
    <col min="23" max="23" width="8" customWidth="1"/>
    <col min="24" max="24" width="16.7265625" customWidth="1"/>
    <col min="25" max="25" width="12.7265625" customWidth="1"/>
    <col min="26" max="26" width="16.90625" customWidth="1"/>
    <col min="27" max="27" width="11.26953125" customWidth="1"/>
    <col min="28" max="28" width="35.7265625" customWidth="1"/>
    <col min="29" max="29" width="31.08984375" customWidth="1"/>
    <col min="30" max="30" width="19" customWidth="1"/>
    <col min="31" max="31" width="14" customWidth="1"/>
    <col min="33" max="33" width="12.7265625" bestFit="1" customWidth="1"/>
    <col min="35" max="35" width="49.7265625" customWidth="1"/>
    <col min="36" max="36" width="45.90625" customWidth="1"/>
    <col min="37" max="37" width="16.26953125" customWidth="1"/>
    <col min="38" max="38" width="16.7265625" customWidth="1"/>
    <col min="39" max="39" width="15.08984375" customWidth="1"/>
    <col min="40" max="41" width="11.7265625" bestFit="1" customWidth="1"/>
  </cols>
  <sheetData>
    <row r="1" spans="1:41" ht="176.15" customHeight="1"/>
    <row r="2" spans="1:41" ht="50.25" customHeight="1">
      <c r="A2" s="296"/>
      <c r="B2" s="457"/>
      <c r="C2" s="458" t="s">
        <v>0</v>
      </c>
      <c r="D2" s="459"/>
      <c r="E2" s="459"/>
      <c r="F2" s="460"/>
      <c r="G2" s="296"/>
      <c r="H2" s="128"/>
      <c r="I2" s="559" t="s">
        <v>1</v>
      </c>
      <c r="J2" s="559" t="s">
        <v>2</v>
      </c>
      <c r="K2" s="296"/>
      <c r="L2" s="296"/>
    </row>
    <row r="3" spans="1:41" ht="36" customHeight="1">
      <c r="A3" s="296"/>
      <c r="C3" s="464" t="s">
        <v>3</v>
      </c>
      <c r="D3" s="435"/>
      <c r="E3" s="435"/>
      <c r="F3" s="479"/>
      <c r="G3" s="296"/>
      <c r="H3" s="128"/>
      <c r="I3" s="560" t="s">
        <v>4</v>
      </c>
      <c r="J3" s="561" t="s">
        <v>5</v>
      </c>
      <c r="K3" s="296"/>
      <c r="L3" s="296"/>
      <c r="M3" s="156"/>
      <c r="N3" s="156"/>
      <c r="O3" s="156"/>
      <c r="P3" s="156"/>
      <c r="Q3" s="156"/>
      <c r="R3" s="157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</row>
    <row r="4" spans="1:41" ht="37.5" thickBot="1">
      <c r="A4" s="296"/>
      <c r="B4" s="454"/>
      <c r="C4" s="461"/>
      <c r="D4" s="462"/>
      <c r="E4" s="462"/>
      <c r="F4" s="463"/>
      <c r="G4" s="296"/>
      <c r="I4" s="560" t="s">
        <v>6</v>
      </c>
      <c r="J4" s="561" t="s">
        <v>7</v>
      </c>
      <c r="M4" s="156"/>
      <c r="N4" s="156"/>
      <c r="O4" s="156"/>
      <c r="P4" s="156"/>
      <c r="Q4" s="156"/>
      <c r="R4" s="157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</row>
    <row r="5" spans="1:41" ht="26.5" thickBot="1">
      <c r="C5" s="465" t="s">
        <v>8</v>
      </c>
      <c r="D5" s="466"/>
      <c r="E5" s="466"/>
      <c r="F5" s="466"/>
      <c r="I5" s="560" t="s">
        <v>9</v>
      </c>
      <c r="J5" s="561" t="s">
        <v>10</v>
      </c>
      <c r="L5" s="411"/>
      <c r="M5" s="156"/>
      <c r="N5" s="156"/>
      <c r="O5" s="156"/>
      <c r="P5" s="156"/>
      <c r="Q5" s="156"/>
      <c r="R5" s="157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</row>
    <row r="6" spans="1:41" ht="97" customHeight="1" thickBot="1">
      <c r="A6" s="296"/>
      <c r="B6" s="37"/>
      <c r="C6" s="644" t="s">
        <v>11</v>
      </c>
      <c r="D6" s="644"/>
      <c r="E6" s="644"/>
      <c r="F6" s="644"/>
      <c r="G6" s="296"/>
      <c r="H6" s="128"/>
      <c r="I6" s="560" t="s">
        <v>12</v>
      </c>
      <c r="J6" s="561" t="s">
        <v>13</v>
      </c>
      <c r="K6" s="411"/>
      <c r="L6" s="411"/>
      <c r="M6" s="156"/>
      <c r="N6" s="156"/>
      <c r="O6" s="156"/>
      <c r="P6" s="156"/>
      <c r="Q6" s="156"/>
      <c r="R6" s="157"/>
      <c r="S6" s="158" t="s">
        <v>14</v>
      </c>
      <c r="T6" s="159"/>
      <c r="U6" s="160" t="s">
        <v>15</v>
      </c>
      <c r="V6" s="156"/>
      <c r="W6" s="156"/>
      <c r="X6" s="156"/>
      <c r="Y6" s="156"/>
      <c r="Z6" s="156"/>
      <c r="AA6" s="156"/>
      <c r="AB6" s="158" t="s">
        <v>16</v>
      </c>
      <c r="AC6" s="159"/>
      <c r="AD6" s="160" t="s">
        <v>15</v>
      </c>
      <c r="AE6" s="156"/>
      <c r="AF6" s="156"/>
      <c r="AG6" s="156"/>
      <c r="AH6" s="631" t="s">
        <v>17</v>
      </c>
      <c r="AI6" s="632"/>
      <c r="AJ6" s="633"/>
      <c r="AK6" s="156"/>
      <c r="AL6" s="156"/>
      <c r="AM6" s="156"/>
      <c r="AN6" s="156"/>
      <c r="AO6" s="156"/>
    </row>
    <row r="7" spans="1:41" ht="30" customHeight="1" thickBot="1">
      <c r="A7" s="296"/>
      <c r="B7" s="455"/>
      <c r="C7" s="658"/>
      <c r="D7" s="658"/>
      <c r="E7" s="658"/>
      <c r="F7" s="296"/>
      <c r="G7" s="296"/>
      <c r="H7" s="128"/>
      <c r="I7" s="560" t="s">
        <v>18</v>
      </c>
      <c r="J7" s="561" t="s">
        <v>19</v>
      </c>
      <c r="K7" s="411"/>
      <c r="L7" s="411"/>
      <c r="M7" s="412"/>
      <c r="N7" s="412"/>
      <c r="O7" s="412"/>
      <c r="P7" s="156"/>
      <c r="Q7" s="156"/>
      <c r="R7" s="157"/>
      <c r="S7" s="161" t="s">
        <v>3</v>
      </c>
      <c r="T7" s="162" t="s">
        <v>20</v>
      </c>
      <c r="U7" s="163">
        <v>1394.72</v>
      </c>
      <c r="V7" s="156"/>
      <c r="W7" s="156"/>
      <c r="X7" s="156"/>
      <c r="Y7" s="156"/>
      <c r="Z7" s="156"/>
      <c r="AA7" s="156"/>
      <c r="AB7" s="161" t="s">
        <v>3</v>
      </c>
      <c r="AC7" s="162" t="s">
        <v>20</v>
      </c>
      <c r="AD7" s="163">
        <v>1394.72</v>
      </c>
      <c r="AE7" s="156"/>
      <c r="AF7" s="156"/>
      <c r="AG7" s="156"/>
      <c r="AH7" s="480"/>
      <c r="AI7" s="481"/>
      <c r="AJ7" s="482"/>
      <c r="AK7" s="156"/>
      <c r="AL7" s="156"/>
      <c r="AM7" s="156"/>
      <c r="AN7" s="156"/>
      <c r="AO7" s="156"/>
    </row>
    <row r="8" spans="1:41" ht="39" customHeight="1" thickBot="1">
      <c r="A8" s="296"/>
      <c r="B8" s="454"/>
      <c r="C8" s="467" t="s">
        <v>21</v>
      </c>
      <c r="D8" s="468"/>
      <c r="E8" s="469"/>
      <c r="F8" s="470" t="s">
        <v>22</v>
      </c>
      <c r="G8" s="296"/>
      <c r="H8" s="128"/>
      <c r="I8" s="560" t="s">
        <v>23</v>
      </c>
      <c r="J8" s="561" t="s">
        <v>24</v>
      </c>
      <c r="K8" s="411"/>
      <c r="L8" s="411"/>
      <c r="M8" s="412"/>
      <c r="N8" s="412"/>
      <c r="O8" s="156"/>
      <c r="P8" s="156"/>
      <c r="Q8" s="156"/>
      <c r="R8" s="164" t="s">
        <v>25</v>
      </c>
      <c r="S8" s="164" t="s">
        <v>26</v>
      </c>
      <c r="T8" s="165"/>
      <c r="U8" s="16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67" t="s">
        <v>27</v>
      </c>
      <c r="AI8" s="483" t="s">
        <v>28</v>
      </c>
      <c r="AJ8" s="413">
        <v>3.15</v>
      </c>
      <c r="AK8" s="156"/>
      <c r="AL8" s="156"/>
      <c r="AM8" s="156"/>
      <c r="AN8" s="156"/>
      <c r="AO8" s="156"/>
    </row>
    <row r="9" spans="1:41" ht="42" customHeight="1" thickBot="1">
      <c r="A9" s="296"/>
      <c r="B9" s="37"/>
      <c r="C9" s="645"/>
      <c r="D9" s="646"/>
      <c r="E9" s="647"/>
      <c r="F9" s="434"/>
      <c r="G9" s="296"/>
      <c r="H9" s="128"/>
      <c r="I9" s="560" t="s">
        <v>29</v>
      </c>
      <c r="J9" s="561" t="s">
        <v>30</v>
      </c>
      <c r="K9" s="411"/>
      <c r="L9" s="411"/>
      <c r="M9" s="412"/>
      <c r="N9" s="412"/>
      <c r="O9" s="156"/>
      <c r="P9" s="156"/>
      <c r="Q9" s="156"/>
      <c r="R9" s="168"/>
      <c r="S9" s="165"/>
      <c r="T9" s="165"/>
      <c r="U9" s="166"/>
      <c r="V9" s="156"/>
      <c r="W9" s="156"/>
      <c r="X9" s="156"/>
      <c r="Y9" s="156"/>
      <c r="Z9" s="156"/>
      <c r="AA9" s="169" t="s">
        <v>25</v>
      </c>
      <c r="AB9" s="170" t="s">
        <v>31</v>
      </c>
      <c r="AC9" s="171"/>
      <c r="AD9" s="156"/>
      <c r="AE9" s="156"/>
      <c r="AF9" s="156"/>
      <c r="AG9" s="156"/>
      <c r="AH9" s="484"/>
      <c r="AI9" s="634" t="s">
        <v>32</v>
      </c>
      <c r="AJ9" s="635"/>
      <c r="AK9" s="172"/>
      <c r="AL9" s="172">
        <f>SUM(AL10:AL20)</f>
        <v>63.1</v>
      </c>
      <c r="AM9" s="172"/>
      <c r="AN9" s="156"/>
      <c r="AO9" s="156"/>
    </row>
    <row r="10" spans="1:41" ht="51" customHeight="1" thickBot="1">
      <c r="A10" s="296"/>
      <c r="B10" s="37"/>
      <c r="C10" s="473" t="s">
        <v>33</v>
      </c>
      <c r="D10" s="472" t="s">
        <v>34</v>
      </c>
      <c r="E10" s="471"/>
      <c r="G10" s="296"/>
      <c r="H10" s="128"/>
      <c r="I10" s="560" t="s">
        <v>35</v>
      </c>
      <c r="J10" s="561" t="s">
        <v>36</v>
      </c>
      <c r="K10" s="411"/>
      <c r="L10" s="411"/>
      <c r="M10" s="412"/>
      <c r="N10" s="412"/>
      <c r="O10" s="156"/>
      <c r="P10" s="156"/>
      <c r="Q10" s="156"/>
      <c r="R10" s="168"/>
      <c r="S10" s="173" t="s">
        <v>37</v>
      </c>
      <c r="T10" s="174">
        <f>N17</f>
        <v>25802.32</v>
      </c>
      <c r="U10" s="166"/>
      <c r="V10" s="156"/>
      <c r="W10" s="156"/>
      <c r="X10" s="156"/>
      <c r="Y10" s="156"/>
      <c r="Z10" s="156"/>
      <c r="AA10" s="156"/>
      <c r="AB10" s="173" t="s">
        <v>37</v>
      </c>
      <c r="AC10" s="174">
        <f>T10</f>
        <v>25802.32</v>
      </c>
      <c r="AD10" s="156"/>
      <c r="AE10" s="156"/>
      <c r="AF10" s="156"/>
      <c r="AG10" s="156"/>
      <c r="AH10" s="484"/>
      <c r="AI10" s="485" t="s">
        <v>38</v>
      </c>
      <c r="AJ10" s="413">
        <v>63.1</v>
      </c>
      <c r="AK10" s="172">
        <f>IF(NOT($D$20&lt;=200),0,1)</f>
        <v>1</v>
      </c>
      <c r="AL10" s="172">
        <f>AJ10*AK10</f>
        <v>63.1</v>
      </c>
      <c r="AM10" s="172"/>
      <c r="AN10" s="156"/>
      <c r="AO10" s="156"/>
    </row>
    <row r="11" spans="1:41" ht="37.5" thickBot="1">
      <c r="A11" s="296"/>
      <c r="B11" s="312"/>
      <c r="C11" s="313"/>
      <c r="D11" s="313"/>
      <c r="E11" s="313"/>
      <c r="F11" s="296"/>
      <c r="G11" s="296"/>
      <c r="H11" s="128"/>
      <c r="I11" s="560" t="s">
        <v>39</v>
      </c>
      <c r="J11" s="561" t="s">
        <v>40</v>
      </c>
      <c r="K11" s="411"/>
      <c r="L11" s="411"/>
      <c r="M11" s="412"/>
      <c r="N11" s="412"/>
      <c r="O11" s="156"/>
      <c r="P11" s="156"/>
      <c r="Q11" s="156"/>
      <c r="R11" s="168"/>
      <c r="S11" s="173" t="s">
        <v>41</v>
      </c>
      <c r="T11" s="174">
        <f>D18</f>
        <v>250000</v>
      </c>
      <c r="U11" s="166"/>
      <c r="V11" s="156"/>
      <c r="W11" s="156"/>
      <c r="X11" s="175"/>
      <c r="Y11" s="176" t="s">
        <v>42</v>
      </c>
      <c r="Z11" s="156"/>
      <c r="AA11" s="156"/>
      <c r="AB11" s="173" t="s">
        <v>41</v>
      </c>
      <c r="AC11" s="174">
        <f>T11</f>
        <v>250000</v>
      </c>
      <c r="AD11" s="156"/>
      <c r="AE11" s="156"/>
      <c r="AF11" s="156"/>
      <c r="AG11" s="156"/>
      <c r="AH11" s="177" t="s">
        <v>43</v>
      </c>
      <c r="AI11" s="485" t="s">
        <v>44</v>
      </c>
      <c r="AJ11" s="413">
        <v>94.6</v>
      </c>
      <c r="AK11" s="172">
        <f>IF(AND($D$20&gt;200,D20&lt;401),1,0)</f>
        <v>0</v>
      </c>
      <c r="AL11" s="172">
        <f t="shared" ref="AL11:AL20" si="0">AJ11*AK11</f>
        <v>0</v>
      </c>
      <c r="AM11" s="172"/>
      <c r="AN11" s="156"/>
      <c r="AO11" s="156"/>
    </row>
    <row r="12" spans="1:41" ht="37.5" thickBot="1">
      <c r="A12" s="394"/>
      <c r="B12" s="382"/>
      <c r="C12" s="123"/>
      <c r="D12" s="123"/>
      <c r="E12" s="123"/>
      <c r="F12" s="124"/>
      <c r="G12" s="296"/>
      <c r="H12" s="128"/>
      <c r="I12" s="560" t="s">
        <v>45</v>
      </c>
      <c r="J12" s="561" t="s">
        <v>46</v>
      </c>
      <c r="K12" s="411"/>
      <c r="L12" s="411"/>
      <c r="M12" s="412"/>
      <c r="N12" s="412"/>
      <c r="O12" s="156"/>
      <c r="P12" s="156"/>
      <c r="Q12" s="156"/>
      <c r="R12" s="168"/>
      <c r="S12" s="165"/>
      <c r="T12" s="165"/>
      <c r="U12" s="166"/>
      <c r="V12" s="156"/>
      <c r="W12" s="156"/>
      <c r="X12" s="178">
        <v>1</v>
      </c>
      <c r="Y12" s="179" t="s">
        <v>47</v>
      </c>
      <c r="Z12" s="156"/>
      <c r="AA12" s="156"/>
      <c r="AB12" s="165"/>
      <c r="AC12" s="165"/>
      <c r="AD12" s="156"/>
      <c r="AE12" s="156"/>
      <c r="AF12" s="156"/>
      <c r="AG12" s="156"/>
      <c r="AH12" s="486"/>
      <c r="AI12" s="485" t="s">
        <v>48</v>
      </c>
      <c r="AJ12" s="413">
        <v>157.6</v>
      </c>
      <c r="AK12" s="172">
        <f>IF(AND($D$20&gt;=401,$D$20&lt;601),1,0)</f>
        <v>0</v>
      </c>
      <c r="AL12" s="172">
        <f t="shared" si="0"/>
        <v>0</v>
      </c>
      <c r="AM12" s="172"/>
      <c r="AN12" s="156"/>
      <c r="AO12" s="156"/>
    </row>
    <row r="13" spans="1:41" ht="37.5" thickBot="1">
      <c r="A13" s="395"/>
      <c r="B13" s="312"/>
      <c r="C13" s="15" t="s">
        <v>49</v>
      </c>
      <c r="D13" s="15"/>
      <c r="E13" s="290" t="s">
        <v>47</v>
      </c>
      <c r="F13" s="126"/>
      <c r="G13" s="296"/>
      <c r="H13" s="128"/>
      <c r="I13" s="560" t="s">
        <v>50</v>
      </c>
      <c r="J13" s="561" t="s">
        <v>51</v>
      </c>
      <c r="K13" s="411"/>
      <c r="L13" s="411"/>
      <c r="M13" s="412"/>
      <c r="N13" s="412"/>
      <c r="O13" s="156"/>
      <c r="P13" s="156"/>
      <c r="Q13" s="156"/>
      <c r="R13" s="168"/>
      <c r="S13" s="170" t="s">
        <v>52</v>
      </c>
      <c r="T13" s="180">
        <f>IF($T$10&gt;$T$11,$T$10,IF($T$11&gt;=$T$10,$T$11))</f>
        <v>250000</v>
      </c>
      <c r="U13" s="166"/>
      <c r="V13" s="156"/>
      <c r="W13" s="156"/>
      <c r="X13" s="156"/>
      <c r="Y13" s="156"/>
      <c r="Z13" s="156"/>
      <c r="AA13" s="156"/>
      <c r="AB13" s="170" t="s">
        <v>52</v>
      </c>
      <c r="AC13" s="180">
        <f>T13</f>
        <v>250000</v>
      </c>
      <c r="AD13" s="156"/>
      <c r="AE13" s="156"/>
      <c r="AF13" s="156"/>
      <c r="AG13" s="156"/>
      <c r="AH13" s="486"/>
      <c r="AI13" s="485" t="s">
        <v>53</v>
      </c>
      <c r="AJ13" s="413">
        <v>283.5</v>
      </c>
      <c r="AK13" s="172">
        <f>IF(AND($D$20&gt;=601,$D$20&lt;801),1,0)</f>
        <v>0</v>
      </c>
      <c r="AL13" s="172">
        <f t="shared" si="0"/>
        <v>0</v>
      </c>
      <c r="AM13" s="172"/>
      <c r="AN13" s="156"/>
      <c r="AO13" s="156"/>
    </row>
    <row r="14" spans="1:41" ht="19" thickBot="1">
      <c r="A14" s="395"/>
      <c r="B14" s="312"/>
      <c r="C14" s="9"/>
      <c r="D14" s="128"/>
      <c r="E14" s="129"/>
      <c r="F14" s="126"/>
      <c r="G14" s="296"/>
      <c r="H14" s="128"/>
      <c r="I14" s="408"/>
      <c r="J14" s="456"/>
      <c r="K14" s="411"/>
      <c r="L14" s="411"/>
      <c r="M14" s="412"/>
      <c r="N14" s="412"/>
      <c r="O14" s="156"/>
      <c r="P14" s="156"/>
      <c r="Q14" s="156"/>
      <c r="R14" s="157"/>
      <c r="S14" s="181" t="s">
        <v>54</v>
      </c>
      <c r="T14" s="182"/>
      <c r="U14" s="183"/>
      <c r="V14" s="172"/>
      <c r="W14" s="172"/>
      <c r="X14" s="172"/>
      <c r="Y14" s="156"/>
      <c r="Z14" s="156"/>
      <c r="AA14" s="156"/>
      <c r="AB14" s="415" t="s">
        <v>54</v>
      </c>
      <c r="AC14" s="416"/>
      <c r="AD14" s="412"/>
      <c r="AE14" s="156"/>
      <c r="AF14" s="156"/>
      <c r="AG14" s="156"/>
      <c r="AH14" s="486"/>
      <c r="AI14" s="485" t="s">
        <v>55</v>
      </c>
      <c r="AJ14" s="413">
        <v>354.5</v>
      </c>
      <c r="AK14" s="172">
        <f>IF(AND($D$20&gt;=801,$D$20&lt;1001),1,0)</f>
        <v>0</v>
      </c>
      <c r="AL14" s="172">
        <f t="shared" si="0"/>
        <v>0</v>
      </c>
      <c r="AM14" s="172"/>
      <c r="AN14" s="156"/>
      <c r="AO14" s="156"/>
    </row>
    <row r="15" spans="1:41" ht="19" thickBot="1">
      <c r="A15" s="395"/>
      <c r="B15" s="128"/>
      <c r="C15" s="127" t="s">
        <v>56</v>
      </c>
      <c r="D15" s="125"/>
      <c r="E15" s="373" t="s">
        <v>22</v>
      </c>
      <c r="F15" s="126"/>
      <c r="G15" s="296"/>
      <c r="H15" s="314"/>
      <c r="I15" s="315"/>
      <c r="J15" s="315" t="s">
        <v>57</v>
      </c>
      <c r="K15" s="410"/>
      <c r="L15" s="411"/>
      <c r="M15" s="412"/>
      <c r="N15" s="412"/>
      <c r="O15" s="156"/>
      <c r="P15" s="156"/>
      <c r="Q15" s="156"/>
      <c r="R15" s="157"/>
      <c r="S15" s="184"/>
      <c r="T15" s="185"/>
      <c r="U15" s="186"/>
      <c r="V15" s="172"/>
      <c r="W15" s="172"/>
      <c r="X15" s="172"/>
      <c r="Y15" s="156"/>
      <c r="Z15" s="156"/>
      <c r="AA15" s="156"/>
      <c r="AB15" s="187"/>
      <c r="AC15" s="188"/>
      <c r="AD15" s="189"/>
      <c r="AE15" s="156"/>
      <c r="AF15" s="156"/>
      <c r="AG15" s="156"/>
      <c r="AH15" s="487"/>
      <c r="AI15" s="485" t="s">
        <v>58</v>
      </c>
      <c r="AJ15" s="413">
        <v>567.04999999999995</v>
      </c>
      <c r="AK15" s="172">
        <f>IF(AND($D$20&gt;=1001,$D$20&lt;1501),1,0)</f>
        <v>0</v>
      </c>
      <c r="AL15" s="172">
        <f t="shared" si="0"/>
        <v>0</v>
      </c>
      <c r="AM15" s="172"/>
      <c r="AN15" s="156"/>
      <c r="AO15" s="156"/>
    </row>
    <row r="16" spans="1:41" ht="18" customHeight="1" thickBot="1">
      <c r="A16" s="395"/>
      <c r="B16" s="128"/>
      <c r="C16" s="656"/>
      <c r="D16" s="657"/>
      <c r="E16" s="374"/>
      <c r="F16" s="126"/>
      <c r="G16" s="296"/>
      <c r="H16" s="128"/>
      <c r="I16" s="127"/>
      <c r="J16" s="127"/>
      <c r="K16" s="411"/>
      <c r="L16" s="411"/>
      <c r="M16" s="412"/>
      <c r="N16" s="412"/>
      <c r="O16" s="156"/>
      <c r="P16" s="156"/>
      <c r="Q16" s="156"/>
      <c r="R16" s="157"/>
      <c r="S16" s="190" t="s">
        <v>59</v>
      </c>
      <c r="T16" s="191"/>
      <c r="U16" s="192"/>
      <c r="V16" s="172"/>
      <c r="W16" s="172"/>
      <c r="X16" s="172"/>
      <c r="Y16" s="156"/>
      <c r="Z16" s="156"/>
      <c r="AA16" s="156"/>
      <c r="AB16" s="412"/>
      <c r="AC16" s="156"/>
      <c r="AD16" s="187"/>
      <c r="AE16" s="156"/>
      <c r="AF16" s="156"/>
      <c r="AG16" s="156"/>
      <c r="AH16" s="488"/>
      <c r="AI16" s="485" t="s">
        <v>60</v>
      </c>
      <c r="AJ16" s="413">
        <v>661.45</v>
      </c>
      <c r="AK16" s="172">
        <f>IF(AND($D$20&gt;=1501,$D$20&lt;2001),1,0)</f>
        <v>0</v>
      </c>
      <c r="AL16" s="172">
        <f t="shared" si="0"/>
        <v>0</v>
      </c>
      <c r="AM16" s="172"/>
      <c r="AN16" s="156"/>
      <c r="AO16" s="156"/>
    </row>
    <row r="17" spans="1:41" ht="18" customHeight="1" thickBot="1">
      <c r="A17" s="395"/>
      <c r="B17" s="128"/>
      <c r="C17" s="125"/>
      <c r="D17" s="125"/>
      <c r="E17" s="125"/>
      <c r="F17" s="126"/>
      <c r="G17" s="296"/>
      <c r="H17" s="314">
        <v>0</v>
      </c>
      <c r="I17" s="315" t="s">
        <v>61</v>
      </c>
      <c r="J17" s="315"/>
      <c r="K17" s="410"/>
      <c r="L17" s="411"/>
      <c r="M17" s="193">
        <f>INDEX(M18:N33,MATCH(D22,M18:M33,0),2)</f>
        <v>0.37</v>
      </c>
      <c r="N17" s="194">
        <f>ROUND((D20*M17*U7),2)</f>
        <v>25802.32</v>
      </c>
      <c r="O17" s="156"/>
      <c r="P17" s="156"/>
      <c r="Q17" s="156"/>
      <c r="R17" s="157"/>
      <c r="S17" s="195">
        <v>0</v>
      </c>
      <c r="T17" s="196" t="s">
        <v>62</v>
      </c>
      <c r="U17" s="197">
        <f>IF(NOT($D$25=S17),0,1)</f>
        <v>1</v>
      </c>
      <c r="V17" s="198">
        <v>1</v>
      </c>
      <c r="W17" s="198"/>
      <c r="X17" s="199">
        <f>$T$13*U17*V17</f>
        <v>250000</v>
      </c>
      <c r="Y17" s="156"/>
      <c r="Z17" s="156"/>
      <c r="AA17" s="156"/>
      <c r="AB17" s="200"/>
      <c r="AC17" s="489"/>
      <c r="AD17" s="201"/>
      <c r="AE17" s="202"/>
      <c r="AF17" s="202"/>
      <c r="AG17" s="203"/>
      <c r="AH17" s="488"/>
      <c r="AI17" s="485" t="s">
        <v>63</v>
      </c>
      <c r="AJ17" s="413">
        <v>1035.1500000000001</v>
      </c>
      <c r="AK17" s="172">
        <f>IF(AND($D$20&gt;=2001,$D$20&lt;2501),1,0)</f>
        <v>0</v>
      </c>
      <c r="AL17" s="172">
        <f t="shared" si="0"/>
        <v>0</v>
      </c>
      <c r="AM17" s="172"/>
      <c r="AN17" s="156"/>
      <c r="AO17" s="156"/>
    </row>
    <row r="18" spans="1:41" ht="18" customHeight="1" thickBot="1">
      <c r="A18" s="395"/>
      <c r="B18" s="122">
        <v>1</v>
      </c>
      <c r="C18" s="380" t="s">
        <v>64</v>
      </c>
      <c r="D18" s="379">
        <v>250000</v>
      </c>
      <c r="E18" s="130"/>
      <c r="F18" s="126"/>
      <c r="G18" s="296"/>
      <c r="H18" s="128"/>
      <c r="I18" s="127"/>
      <c r="J18" s="127"/>
      <c r="K18" s="411"/>
      <c r="L18" s="411"/>
      <c r="M18" s="204">
        <v>1</v>
      </c>
      <c r="N18" s="205">
        <v>0.37</v>
      </c>
      <c r="O18" s="156"/>
      <c r="P18" s="156"/>
      <c r="Q18" s="206"/>
      <c r="R18" s="207"/>
      <c r="S18" s="195">
        <v>311</v>
      </c>
      <c r="T18" s="196" t="s">
        <v>65</v>
      </c>
      <c r="U18" s="197">
        <f t="shared" ref="U18:U20" si="1">IF(NOT($D$25=S18),0,1)</f>
        <v>0</v>
      </c>
      <c r="V18" s="208">
        <v>0.4</v>
      </c>
      <c r="W18" s="208"/>
      <c r="X18" s="199">
        <f>$T$13*U18*V18</f>
        <v>0</v>
      </c>
      <c r="Y18" s="156"/>
      <c r="Z18" s="156"/>
      <c r="AA18" s="156"/>
      <c r="AB18" s="200"/>
      <c r="AC18" s="489"/>
      <c r="AD18" s="201"/>
      <c r="AE18" s="202"/>
      <c r="AF18" s="202"/>
      <c r="AG18" s="203"/>
      <c r="AH18" s="488"/>
      <c r="AI18" s="485" t="s">
        <v>66</v>
      </c>
      <c r="AJ18" s="413">
        <v>1062.3</v>
      </c>
      <c r="AK18" s="172">
        <f>IF(AND($D$20&gt;=2501,$D$20&lt;3001),1,0)</f>
        <v>0</v>
      </c>
      <c r="AL18" s="172">
        <f t="shared" si="0"/>
        <v>0</v>
      </c>
      <c r="AM18" s="172"/>
      <c r="AN18" s="156"/>
      <c r="AO18" s="156"/>
    </row>
    <row r="19" spans="1:41" ht="18" customHeight="1" thickBot="1">
      <c r="A19" s="395"/>
      <c r="B19" s="128"/>
      <c r="C19" s="127"/>
      <c r="D19" s="125"/>
      <c r="E19" s="125"/>
      <c r="F19" s="126"/>
      <c r="G19" s="296"/>
      <c r="H19" s="316">
        <v>1</v>
      </c>
      <c r="I19" s="317" t="s">
        <v>67</v>
      </c>
      <c r="J19" s="317"/>
      <c r="K19" s="410"/>
      <c r="L19" s="411"/>
      <c r="M19" s="204">
        <v>2</v>
      </c>
      <c r="N19" s="205">
        <v>0.44</v>
      </c>
      <c r="O19" s="156"/>
      <c r="P19" s="156"/>
      <c r="Q19" s="156"/>
      <c r="R19" s="157"/>
      <c r="S19" s="195">
        <v>312</v>
      </c>
      <c r="T19" s="196" t="s">
        <v>68</v>
      </c>
      <c r="U19" s="197">
        <f t="shared" si="1"/>
        <v>0</v>
      </c>
      <c r="V19" s="208">
        <v>0.6</v>
      </c>
      <c r="W19" s="208"/>
      <c r="X19" s="199">
        <f>$T$13*U19*V19</f>
        <v>0</v>
      </c>
      <c r="Y19" s="156"/>
      <c r="Z19" s="156"/>
      <c r="AA19" s="156"/>
      <c r="AB19" s="200"/>
      <c r="AC19" s="489"/>
      <c r="AD19" s="201"/>
      <c r="AE19" s="202"/>
      <c r="AF19" s="202"/>
      <c r="AG19" s="203"/>
      <c r="AH19" s="488"/>
      <c r="AI19" s="485" t="s">
        <v>69</v>
      </c>
      <c r="AJ19" s="413">
        <v>1511.1</v>
      </c>
      <c r="AK19" s="172">
        <f>IF(AND($D$20&gt;=3001,$D$20&lt;3501),1,0)</f>
        <v>0</v>
      </c>
      <c r="AL19" s="172">
        <f t="shared" si="0"/>
        <v>0</v>
      </c>
      <c r="AM19" s="172"/>
      <c r="AN19" s="156"/>
      <c r="AO19" s="156"/>
    </row>
    <row r="20" spans="1:41" ht="40.5" customHeight="1" thickBot="1">
      <c r="A20" s="395"/>
      <c r="B20" s="122">
        <v>2</v>
      </c>
      <c r="C20" s="380" t="s">
        <v>70</v>
      </c>
      <c r="D20" s="383">
        <v>50</v>
      </c>
      <c r="E20" s="130"/>
      <c r="F20" s="126"/>
      <c r="G20" s="296"/>
      <c r="H20" s="128"/>
      <c r="I20" s="127"/>
      <c r="J20" s="127"/>
      <c r="K20" s="411"/>
      <c r="L20" s="411"/>
      <c r="M20" s="204">
        <v>3</v>
      </c>
      <c r="N20" s="205">
        <v>0.4</v>
      </c>
      <c r="O20" s="156"/>
      <c r="P20" s="156"/>
      <c r="Q20" s="156"/>
      <c r="R20" s="157"/>
      <c r="S20" s="195">
        <v>320</v>
      </c>
      <c r="T20" s="196" t="s">
        <v>71</v>
      </c>
      <c r="U20" s="197">
        <f t="shared" si="1"/>
        <v>0</v>
      </c>
      <c r="V20" s="208">
        <v>0</v>
      </c>
      <c r="W20" s="208">
        <v>18.350000000000001</v>
      </c>
      <c r="X20" s="199">
        <f>IF(U20=1,W20,IF(U20&lt;&gt; 1,V20))</f>
        <v>0</v>
      </c>
      <c r="Y20" s="156"/>
      <c r="Z20" s="156"/>
      <c r="AA20" s="156"/>
      <c r="AB20" s="200"/>
      <c r="AC20" s="489"/>
      <c r="AD20" s="201"/>
      <c r="AE20" s="202"/>
      <c r="AF20" s="202"/>
      <c r="AG20" s="203"/>
      <c r="AH20" s="488"/>
      <c r="AI20" s="480" t="s">
        <v>72</v>
      </c>
      <c r="AJ20" s="418">
        <v>1511.1</v>
      </c>
      <c r="AK20" s="172">
        <f>IF(NOT($D$20&gt;=3501),0,1)</f>
        <v>0</v>
      </c>
      <c r="AL20" s="172">
        <f t="shared" si="0"/>
        <v>0</v>
      </c>
      <c r="AM20" s="172"/>
      <c r="AN20" s="156"/>
      <c r="AO20" s="156"/>
    </row>
    <row r="21" spans="1:41" ht="18" customHeight="1" thickBot="1">
      <c r="A21" s="395"/>
      <c r="B21" s="128"/>
      <c r="C21" s="127"/>
      <c r="D21" s="125"/>
      <c r="E21" s="125"/>
      <c r="F21" s="126"/>
      <c r="G21" s="296"/>
      <c r="H21" s="314">
        <v>2</v>
      </c>
      <c r="I21" s="315" t="s">
        <v>73</v>
      </c>
      <c r="J21" s="315"/>
      <c r="K21" s="410"/>
      <c r="L21" s="411"/>
      <c r="M21" s="204">
        <v>4</v>
      </c>
      <c r="N21" s="205">
        <v>0.47</v>
      </c>
      <c r="O21" s="209"/>
      <c r="P21" s="210"/>
      <c r="Q21" s="210"/>
      <c r="R21" s="211"/>
      <c r="S21" s="172"/>
      <c r="T21" s="212"/>
      <c r="U21" s="213">
        <f>SUM(U18:U20)</f>
        <v>0</v>
      </c>
      <c r="V21" s="214"/>
      <c r="W21" s="215"/>
      <c r="X21" s="216">
        <f>SUM(X17:X20)</f>
        <v>250000</v>
      </c>
      <c r="Y21" s="156"/>
      <c r="Z21" s="156"/>
      <c r="AA21" s="156"/>
      <c r="AB21" s="156"/>
      <c r="AC21" s="189"/>
      <c r="AD21" s="217"/>
      <c r="AE21" s="218"/>
      <c r="AF21" s="202"/>
      <c r="AG21" s="203"/>
      <c r="AH21" s="488"/>
      <c r="AI21" s="490"/>
      <c r="AJ21" s="419"/>
      <c r="AK21" s="172" t="s">
        <v>74</v>
      </c>
      <c r="AL21" s="172"/>
      <c r="AM21" s="172"/>
      <c r="AN21" s="156"/>
      <c r="AO21" s="156"/>
    </row>
    <row r="22" spans="1:41" ht="18" customHeight="1" thickBot="1">
      <c r="A22" s="395"/>
      <c r="B22" s="314">
        <v>3</v>
      </c>
      <c r="C22" s="398" t="s">
        <v>75</v>
      </c>
      <c r="D22" s="397">
        <v>1</v>
      </c>
      <c r="E22" s="130"/>
      <c r="F22" s="126"/>
      <c r="G22" s="296"/>
      <c r="H22" s="128"/>
      <c r="I22" s="127"/>
      <c r="J22" s="127"/>
      <c r="K22" s="411"/>
      <c r="L22" s="411"/>
      <c r="M22" s="204">
        <v>5</v>
      </c>
      <c r="N22" s="205">
        <v>0.4</v>
      </c>
      <c r="O22" s="209"/>
      <c r="P22" s="210"/>
      <c r="Q22" s="210"/>
      <c r="R22" s="211"/>
      <c r="S22" s="156"/>
      <c r="T22" s="219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636" t="s">
        <v>76</v>
      </c>
      <c r="AI22" s="636"/>
      <c r="AJ22" s="637"/>
      <c r="AK22" s="220">
        <f>V36</f>
        <v>0</v>
      </c>
      <c r="AL22" s="221">
        <f>AL9*AK22*0.9</f>
        <v>0</v>
      </c>
      <c r="AM22" s="172" t="s">
        <v>77</v>
      </c>
      <c r="AN22" s="156"/>
      <c r="AO22" s="156"/>
    </row>
    <row r="23" spans="1:41" ht="18" customHeight="1">
      <c r="A23" s="395"/>
      <c r="B23" s="128"/>
      <c r="C23" s="127"/>
      <c r="D23" s="125"/>
      <c r="E23" s="125"/>
      <c r="F23" s="126"/>
      <c r="G23" s="296"/>
      <c r="H23" s="318">
        <v>3</v>
      </c>
      <c r="I23" s="319" t="s">
        <v>78</v>
      </c>
      <c r="J23" s="319"/>
      <c r="K23" s="414"/>
      <c r="L23" s="411"/>
      <c r="M23" s="204">
        <v>6</v>
      </c>
      <c r="N23" s="205">
        <v>0.5</v>
      </c>
      <c r="O23" s="209"/>
      <c r="P23" s="210"/>
      <c r="Q23" s="210"/>
      <c r="R23" s="169" t="s">
        <v>79</v>
      </c>
      <c r="S23" s="169" t="s">
        <v>80</v>
      </c>
      <c r="T23" s="222"/>
      <c r="U23" s="156"/>
      <c r="V23" s="156"/>
      <c r="W23" s="156"/>
      <c r="X23" s="156"/>
      <c r="Y23" s="156"/>
      <c r="Z23" s="156"/>
      <c r="AA23" s="170" t="s">
        <v>79</v>
      </c>
      <c r="AB23" s="170" t="s">
        <v>80</v>
      </c>
      <c r="AC23" s="164"/>
      <c r="AD23" s="156"/>
      <c r="AE23" s="156"/>
      <c r="AF23" s="156"/>
      <c r="AG23" s="156"/>
      <c r="AH23" s="223"/>
      <c r="AI23" s="223"/>
      <c r="AJ23" s="224"/>
      <c r="AK23" s="220"/>
      <c r="AL23" s="221">
        <f>AL9-AL22</f>
        <v>63.1</v>
      </c>
      <c r="AM23" s="172" t="s">
        <v>81</v>
      </c>
      <c r="AN23" s="156"/>
      <c r="AO23" s="156"/>
    </row>
    <row r="24" spans="1:41" ht="18" customHeight="1" thickBot="1">
      <c r="A24" s="395"/>
      <c r="B24" s="128"/>
      <c r="C24" s="127"/>
      <c r="D24" s="125"/>
      <c r="E24" s="125"/>
      <c r="F24" s="126"/>
      <c r="G24" s="296"/>
      <c r="H24" s="143"/>
      <c r="I24" s="127"/>
      <c r="J24" s="127"/>
      <c r="K24" s="417"/>
      <c r="L24" s="411"/>
      <c r="M24" s="204">
        <v>7</v>
      </c>
      <c r="N24" s="205">
        <v>0.22</v>
      </c>
      <c r="O24" s="209"/>
      <c r="P24" s="210"/>
      <c r="Q24" s="210"/>
      <c r="R24" s="211"/>
      <c r="S24" s="222"/>
      <c r="T24" s="222"/>
      <c r="U24" s="156"/>
      <c r="V24" s="156"/>
      <c r="W24" s="156"/>
      <c r="X24" s="156"/>
      <c r="Y24" s="156"/>
      <c r="Z24" s="156"/>
      <c r="AA24" s="225"/>
      <c r="AB24" s="164"/>
      <c r="AC24" s="164"/>
      <c r="AD24" s="156"/>
      <c r="AE24" s="156"/>
      <c r="AF24" s="156"/>
      <c r="AG24" s="156"/>
      <c r="AH24" s="223"/>
      <c r="AI24" s="223"/>
      <c r="AJ24" s="224" t="s">
        <v>82</v>
      </c>
      <c r="AK24" s="220"/>
      <c r="AL24" s="221">
        <f>AL23-AM26</f>
        <v>0</v>
      </c>
      <c r="AM24" s="172"/>
      <c r="AN24" s="156"/>
      <c r="AO24" s="156"/>
    </row>
    <row r="25" spans="1:41" ht="37.5" customHeight="1" thickBot="1">
      <c r="A25" s="395"/>
      <c r="B25" s="293">
        <v>4</v>
      </c>
      <c r="C25" s="294" t="s">
        <v>83</v>
      </c>
      <c r="D25" s="292">
        <v>0</v>
      </c>
      <c r="E25" s="130"/>
      <c r="F25" s="126"/>
      <c r="G25" s="296"/>
      <c r="H25" s="320"/>
      <c r="I25" s="321" t="s">
        <v>84</v>
      </c>
      <c r="J25" s="321" t="s">
        <v>85</v>
      </c>
      <c r="K25" s="417"/>
      <c r="L25" s="296"/>
      <c r="M25" s="204">
        <v>8</v>
      </c>
      <c r="N25" s="205">
        <v>0.25</v>
      </c>
      <c r="O25" s="209"/>
      <c r="P25" s="210"/>
      <c r="Q25" s="210"/>
      <c r="R25" s="211"/>
      <c r="S25" s="226" t="s">
        <v>86</v>
      </c>
      <c r="T25" s="227">
        <f>X21</f>
        <v>250000</v>
      </c>
      <c r="U25" s="156"/>
      <c r="V25" s="156"/>
      <c r="W25" s="156"/>
      <c r="X25" s="156"/>
      <c r="Y25" s="156"/>
      <c r="Z25" s="156"/>
      <c r="AA25" s="225"/>
      <c r="AB25" s="228" t="s">
        <v>86</v>
      </c>
      <c r="AC25" s="229">
        <f>X21</f>
        <v>250000</v>
      </c>
      <c r="AD25" s="156"/>
      <c r="AE25" s="156"/>
      <c r="AF25" s="156"/>
      <c r="AG25" s="156"/>
      <c r="AH25" s="638" t="s">
        <v>87</v>
      </c>
      <c r="AI25" s="639"/>
      <c r="AJ25" s="640"/>
      <c r="AK25" s="172"/>
      <c r="AL25" s="172"/>
      <c r="AM25" s="172" t="s">
        <v>88</v>
      </c>
      <c r="AN25" s="156"/>
      <c r="AO25" s="156"/>
    </row>
    <row r="26" spans="1:41" ht="59.15" customHeight="1" thickBot="1">
      <c r="A26" s="395"/>
      <c r="B26" s="128"/>
      <c r="C26" s="127"/>
      <c r="D26" s="125"/>
      <c r="E26" s="125"/>
      <c r="F26" s="126"/>
      <c r="G26" s="296"/>
      <c r="H26" s="320"/>
      <c r="I26" s="125"/>
      <c r="J26" s="130"/>
      <c r="K26" s="137"/>
      <c r="L26" s="296"/>
      <c r="M26" s="204">
        <v>9</v>
      </c>
      <c r="N26" s="205">
        <v>0.44</v>
      </c>
      <c r="O26" s="209"/>
      <c r="P26" s="210"/>
      <c r="Q26" s="210"/>
      <c r="R26" s="211"/>
      <c r="S26" s="156"/>
      <c r="T26" s="156"/>
      <c r="U26" s="156"/>
      <c r="V26" s="156"/>
      <c r="W26" s="156"/>
      <c r="X26" s="156"/>
      <c r="Y26" s="156"/>
      <c r="Z26" s="156"/>
      <c r="AA26" s="230"/>
      <c r="AB26" s="230"/>
      <c r="AC26" s="230"/>
      <c r="AD26" s="156"/>
      <c r="AE26" s="156"/>
      <c r="AF26" s="156"/>
      <c r="AG26" s="156"/>
      <c r="AH26" s="641" t="s">
        <v>89</v>
      </c>
      <c r="AI26" s="642"/>
      <c r="AJ26" s="643"/>
      <c r="AK26" s="172"/>
      <c r="AL26" s="231" t="str">
        <f>IF(D25=320,"SI","No")</f>
        <v>No</v>
      </c>
      <c r="AM26" s="231">
        <f>IF(AL26="SI",0,AL23)</f>
        <v>63.1</v>
      </c>
      <c r="AN26" s="156"/>
      <c r="AO26" s="156"/>
    </row>
    <row r="27" spans="1:41" ht="65.25" customHeight="1" thickBot="1">
      <c r="A27" s="395"/>
      <c r="B27" s="38">
        <v>5</v>
      </c>
      <c r="C27" s="385" t="s">
        <v>90</v>
      </c>
      <c r="D27" s="384" t="s">
        <v>42</v>
      </c>
      <c r="E27" s="130"/>
      <c r="F27" s="126"/>
      <c r="G27" s="296"/>
      <c r="H27" s="320"/>
      <c r="I27" s="322">
        <v>1</v>
      </c>
      <c r="J27" s="323" t="s">
        <v>91</v>
      </c>
      <c r="K27" s="137"/>
      <c r="L27" s="296"/>
      <c r="M27" s="204">
        <v>10</v>
      </c>
      <c r="N27" s="205">
        <v>0.6</v>
      </c>
      <c r="O27" s="209"/>
      <c r="P27" s="210"/>
      <c r="Q27" s="210"/>
      <c r="R27" s="211"/>
      <c r="S27" s="156"/>
      <c r="T27" s="156"/>
      <c r="U27" s="156"/>
      <c r="V27" s="156"/>
      <c r="W27" s="156"/>
      <c r="X27" s="156"/>
      <c r="Y27" s="156"/>
      <c r="Z27" s="156"/>
      <c r="AA27" s="230"/>
      <c r="AB27" s="230"/>
      <c r="AC27" s="230"/>
      <c r="AD27" s="156"/>
      <c r="AE27" s="156"/>
      <c r="AF27" s="156"/>
      <c r="AG27" s="156"/>
      <c r="AH27" s="420" t="s">
        <v>92</v>
      </c>
      <c r="AI27" s="421"/>
      <c r="AJ27" s="232"/>
      <c r="AK27" s="156"/>
      <c r="AL27" s="156"/>
      <c r="AM27" s="156"/>
      <c r="AN27" s="156"/>
      <c r="AO27" s="156"/>
    </row>
    <row r="28" spans="1:41" ht="34" customHeight="1" thickBot="1">
      <c r="A28" s="395"/>
      <c r="B28" s="474" t="s">
        <v>93</v>
      </c>
      <c r="C28" s="475" t="s">
        <v>94</v>
      </c>
      <c r="D28" s="476">
        <v>0</v>
      </c>
      <c r="E28" s="477" t="str">
        <f>IF(OR(AND($D$27="SI",$D$28&gt;0),AND($D$27="NO",$D$28=0)),"CORRECTO","ERROR")</f>
        <v>CORRECTO</v>
      </c>
      <c r="F28" s="126"/>
      <c r="G28" s="296"/>
      <c r="H28" s="320"/>
      <c r="I28" s="324">
        <v>2</v>
      </c>
      <c r="J28" s="325" t="s">
        <v>95</v>
      </c>
      <c r="K28" s="137"/>
      <c r="L28" s="296"/>
      <c r="M28" s="233">
        <v>11</v>
      </c>
      <c r="N28" s="234">
        <v>0.56999999999999995</v>
      </c>
      <c r="O28" s="235"/>
      <c r="P28" s="236"/>
      <c r="Q28" s="236"/>
      <c r="R28" s="237" t="s">
        <v>96</v>
      </c>
      <c r="S28" s="237" t="s">
        <v>97</v>
      </c>
      <c r="T28" s="238"/>
      <c r="U28" s="238"/>
      <c r="V28" s="239"/>
      <c r="W28" s="239"/>
      <c r="X28" s="239"/>
      <c r="Y28" s="239"/>
      <c r="Z28" s="239"/>
      <c r="AA28" s="170" t="s">
        <v>98</v>
      </c>
      <c r="AB28" s="170" t="s">
        <v>99</v>
      </c>
      <c r="AC28" s="164"/>
      <c r="AD28" s="156"/>
      <c r="AE28" s="156"/>
      <c r="AF28" s="156"/>
      <c r="AG28" s="156"/>
      <c r="AH28" s="489" t="s">
        <v>100</v>
      </c>
      <c r="AI28" s="156"/>
      <c r="AJ28" s="156"/>
      <c r="AK28" s="156"/>
      <c r="AL28" s="240" t="str">
        <f>E13</f>
        <v>SI</v>
      </c>
      <c r="AM28" s="231">
        <f>IF(AL28="SI",AM26,0)</f>
        <v>63.1</v>
      </c>
      <c r="AN28" s="156"/>
      <c r="AO28" s="156"/>
    </row>
    <row r="29" spans="1:41" ht="18" customHeight="1" thickBot="1">
      <c r="A29" s="395"/>
      <c r="B29" s="128"/>
      <c r="C29" s="125"/>
      <c r="D29" s="125"/>
      <c r="E29" s="125"/>
      <c r="F29" s="131"/>
      <c r="G29" s="296"/>
      <c r="H29" s="320"/>
      <c r="I29" s="324">
        <v>3</v>
      </c>
      <c r="J29" s="325" t="s">
        <v>101</v>
      </c>
      <c r="K29" s="137"/>
      <c r="L29" s="296"/>
      <c r="M29" s="233">
        <v>12</v>
      </c>
      <c r="N29" s="234">
        <v>0.44</v>
      </c>
      <c r="O29" s="235"/>
      <c r="P29" s="236"/>
      <c r="Q29" s="236"/>
      <c r="R29" s="241"/>
      <c r="S29" s="238"/>
      <c r="T29" s="238"/>
      <c r="U29" s="238"/>
      <c r="V29" s="239"/>
      <c r="W29" s="239"/>
      <c r="X29" s="239"/>
      <c r="Y29" s="239"/>
      <c r="Z29" s="239"/>
      <c r="AA29" s="225"/>
      <c r="AB29" s="164" t="s">
        <v>102</v>
      </c>
      <c r="AC29" s="242">
        <v>2.1999999999999999E-2</v>
      </c>
      <c r="AD29" s="156"/>
      <c r="AE29" s="156"/>
      <c r="AF29" s="156"/>
      <c r="AG29" s="156"/>
      <c r="AH29" s="489"/>
      <c r="AI29" s="156"/>
      <c r="AJ29" s="156"/>
      <c r="AK29" s="156"/>
      <c r="AL29" s="156"/>
      <c r="AM29" s="156"/>
      <c r="AN29" s="156"/>
      <c r="AO29" s="156"/>
    </row>
    <row r="30" spans="1:41" ht="18" customHeight="1" thickBot="1">
      <c r="A30" s="395"/>
      <c r="B30" s="122">
        <v>6</v>
      </c>
      <c r="C30" s="380" t="s">
        <v>103</v>
      </c>
      <c r="D30" s="135"/>
      <c r="E30" s="134"/>
      <c r="F30" s="131"/>
      <c r="G30" s="296"/>
      <c r="H30" s="320"/>
      <c r="I30" s="324">
        <v>4</v>
      </c>
      <c r="J30" s="325" t="s">
        <v>104</v>
      </c>
      <c r="K30" s="137"/>
      <c r="L30" s="296"/>
      <c r="M30" s="204">
        <v>13</v>
      </c>
      <c r="N30" s="205">
        <v>0.7</v>
      </c>
      <c r="O30" s="209"/>
      <c r="P30" s="210"/>
      <c r="Q30" s="210"/>
      <c r="R30" s="211"/>
      <c r="S30" s="181" t="s">
        <v>92</v>
      </c>
      <c r="T30" s="182"/>
      <c r="U30" s="172"/>
      <c r="V30" s="172"/>
      <c r="W30" s="172"/>
      <c r="X30" s="172"/>
      <c r="Y30" s="172"/>
      <c r="Z30" s="172"/>
      <c r="AA30" s="225"/>
      <c r="AB30" s="228" t="s">
        <v>105</v>
      </c>
      <c r="AC30" s="229">
        <f>ROUND((AC25*AC29),2)</f>
        <v>5500</v>
      </c>
      <c r="AD30" s="156"/>
      <c r="AE30" s="156"/>
      <c r="AF30" s="156"/>
      <c r="AG30" s="156"/>
      <c r="AH30" s="489"/>
      <c r="AI30" s="156"/>
      <c r="AJ30" s="156"/>
      <c r="AK30" s="156"/>
      <c r="AL30" s="156"/>
      <c r="AM30" s="156"/>
      <c r="AN30" s="156"/>
      <c r="AO30" s="156"/>
    </row>
    <row r="31" spans="1:41" ht="56.25" customHeight="1" thickBot="1">
      <c r="A31" s="395"/>
      <c r="B31" s="40" t="s">
        <v>106</v>
      </c>
      <c r="C31" s="387" t="s">
        <v>107</v>
      </c>
      <c r="D31" s="386" t="s">
        <v>47</v>
      </c>
      <c r="E31" s="148" t="str">
        <f>IF(OR(AND($D$31="SI",$D$32="NO"),AND($D$31="NO",$D$32="SI")),"CORRECTO","ERROR")</f>
        <v>CORRECTO</v>
      </c>
      <c r="F31" s="126"/>
      <c r="G31" s="296"/>
      <c r="H31" s="320"/>
      <c r="I31" s="324">
        <v>5</v>
      </c>
      <c r="J31" s="325" t="s">
        <v>108</v>
      </c>
      <c r="K31" s="137"/>
      <c r="L31" s="296"/>
      <c r="M31" s="204">
        <v>14</v>
      </c>
      <c r="N31" s="205">
        <v>0.22</v>
      </c>
      <c r="O31" s="209"/>
      <c r="P31" s="210"/>
      <c r="Q31" s="210"/>
      <c r="R31" s="211"/>
      <c r="S31" s="243" t="s">
        <v>109</v>
      </c>
      <c r="T31" s="244" t="str">
        <f>D27</f>
        <v>NO</v>
      </c>
      <c r="U31" s="172"/>
      <c r="V31" s="172"/>
      <c r="W31" s="172"/>
      <c r="X31" s="172"/>
      <c r="Y31" s="172"/>
      <c r="Z31" s="172"/>
      <c r="AA31" s="156"/>
      <c r="AB31" s="156"/>
      <c r="AC31" s="156"/>
      <c r="AD31" s="156"/>
      <c r="AE31" s="156"/>
      <c r="AF31" s="156"/>
      <c r="AG31" s="156"/>
      <c r="AH31" s="489"/>
      <c r="AI31" s="156"/>
      <c r="AJ31" s="156"/>
      <c r="AK31" s="156"/>
      <c r="AL31" s="156"/>
      <c r="AM31" s="156"/>
      <c r="AN31" s="156"/>
      <c r="AO31" s="156"/>
    </row>
    <row r="32" spans="1:41" ht="56.5" thickBot="1">
      <c r="A32" s="395"/>
      <c r="B32" s="149" t="s">
        <v>110</v>
      </c>
      <c r="C32" s="388" t="s">
        <v>111</v>
      </c>
      <c r="D32" s="386" t="s">
        <v>42</v>
      </c>
      <c r="E32" s="146" t="str">
        <f>IF(OR(AND($D$31="SI",$D$32="NO"),AND($D$31="NO",$D$32="SI")),"CORRECTO","ERROR")</f>
        <v>CORRECTO</v>
      </c>
      <c r="F32" s="126"/>
      <c r="G32" s="296"/>
      <c r="H32" s="320"/>
      <c r="I32" s="324">
        <v>6</v>
      </c>
      <c r="J32" s="325" t="s">
        <v>112</v>
      </c>
      <c r="K32" s="137"/>
      <c r="L32" s="296"/>
      <c r="M32" s="204">
        <v>15</v>
      </c>
      <c r="N32" s="205">
        <v>0.22</v>
      </c>
      <c r="O32" s="209"/>
      <c r="P32" s="210"/>
      <c r="Q32" s="210"/>
      <c r="R32" s="211"/>
      <c r="S32" s="172"/>
      <c r="T32" s="172"/>
      <c r="U32" s="172"/>
      <c r="V32" s="172"/>
      <c r="W32" s="172"/>
      <c r="X32" s="172"/>
      <c r="Y32" s="172"/>
      <c r="Z32" s="172"/>
      <c r="AA32" s="156"/>
      <c r="AB32" s="156"/>
      <c r="AC32" s="156"/>
      <c r="AD32" s="156"/>
      <c r="AE32" s="156"/>
      <c r="AF32" s="156"/>
      <c r="AG32" s="156"/>
      <c r="AH32" s="489"/>
      <c r="AI32" s="156"/>
      <c r="AJ32" s="156"/>
      <c r="AK32" s="156"/>
      <c r="AL32" s="156"/>
      <c r="AM32" s="156"/>
      <c r="AN32" s="156"/>
      <c r="AO32" s="156"/>
    </row>
    <row r="33" spans="1:41" ht="21">
      <c r="A33" s="395"/>
      <c r="B33" s="381"/>
      <c r="C33" s="133"/>
      <c r="D33" s="150"/>
      <c r="E33" s="151"/>
      <c r="F33" s="126"/>
      <c r="G33" s="296"/>
      <c r="H33" s="320"/>
      <c r="I33" s="324">
        <v>7</v>
      </c>
      <c r="J33" s="325" t="s">
        <v>113</v>
      </c>
      <c r="K33" s="137"/>
      <c r="L33" s="296"/>
      <c r="M33" s="204">
        <v>16</v>
      </c>
      <c r="N33" s="205">
        <v>0.9</v>
      </c>
      <c r="O33" s="209"/>
      <c r="P33" s="210"/>
      <c r="Q33" s="210"/>
      <c r="R33" s="211"/>
      <c r="S33" s="172" t="s">
        <v>114</v>
      </c>
      <c r="T33" s="172"/>
      <c r="U33" s="172"/>
      <c r="V33" s="172"/>
      <c r="W33" s="172"/>
      <c r="X33" s="172"/>
      <c r="Y33" s="172"/>
      <c r="Z33" s="172"/>
      <c r="AA33" s="156"/>
      <c r="AB33" s="156"/>
      <c r="AC33" s="156"/>
      <c r="AD33" s="156"/>
      <c r="AE33" s="156"/>
      <c r="AF33" s="156"/>
      <c r="AG33" s="156"/>
      <c r="AH33" s="489"/>
      <c r="AI33" s="156"/>
      <c r="AJ33" s="156"/>
      <c r="AK33" s="156"/>
      <c r="AL33" s="156"/>
      <c r="AM33" s="156"/>
      <c r="AN33" s="156"/>
      <c r="AO33" s="156"/>
    </row>
    <row r="34" spans="1:41" ht="19" thickBot="1">
      <c r="A34" s="395"/>
      <c r="B34" s="38">
        <v>7</v>
      </c>
      <c r="C34" s="147" t="s">
        <v>115</v>
      </c>
      <c r="D34" s="135"/>
      <c r="E34" s="11"/>
      <c r="F34" s="126"/>
      <c r="G34" s="130"/>
      <c r="H34" s="320"/>
      <c r="I34" s="324">
        <v>8</v>
      </c>
      <c r="J34" s="325" t="s">
        <v>116</v>
      </c>
      <c r="K34" s="137"/>
      <c r="L34" s="296"/>
      <c r="M34" s="209"/>
      <c r="N34" s="209"/>
      <c r="O34" s="209"/>
      <c r="P34" s="210"/>
      <c r="Q34" s="210"/>
      <c r="R34" s="211"/>
      <c r="S34" s="172"/>
      <c r="T34" s="172"/>
      <c r="U34" s="172"/>
      <c r="V34" s="245" t="s">
        <v>117</v>
      </c>
      <c r="W34" s="245"/>
      <c r="X34" s="245" t="s">
        <v>118</v>
      </c>
      <c r="Y34" s="245" t="s">
        <v>119</v>
      </c>
      <c r="Z34" s="245" t="s">
        <v>120</v>
      </c>
      <c r="AA34" s="156"/>
      <c r="AB34" s="156"/>
      <c r="AC34" s="156"/>
      <c r="AD34" s="156"/>
      <c r="AE34" s="156"/>
      <c r="AF34" s="156"/>
      <c r="AG34" s="156"/>
      <c r="AH34" s="489"/>
      <c r="AI34" s="156"/>
      <c r="AJ34" s="156"/>
      <c r="AK34" s="156"/>
      <c r="AL34" s="156"/>
      <c r="AM34" s="156"/>
      <c r="AN34" s="156"/>
      <c r="AO34" s="156"/>
    </row>
    <row r="35" spans="1:41" ht="18.5" thickBot="1">
      <c r="A35" s="395"/>
      <c r="B35" s="143"/>
      <c r="C35" s="125"/>
      <c r="D35" s="125"/>
      <c r="E35" s="144"/>
      <c r="F35" s="126"/>
      <c r="G35" s="130"/>
      <c r="H35" s="320"/>
      <c r="I35" s="324">
        <v>9</v>
      </c>
      <c r="J35" s="325" t="s">
        <v>121</v>
      </c>
      <c r="K35" s="137"/>
      <c r="L35" s="296"/>
      <c r="M35" s="209"/>
      <c r="N35" s="246">
        <f>INDEX(I36:N39,MATCH(D25,I47:I50,0),6)</f>
        <v>1</v>
      </c>
      <c r="O35" s="209"/>
      <c r="P35" s="210"/>
      <c r="Q35" s="210"/>
      <c r="R35" s="211"/>
      <c r="S35" s="247"/>
      <c r="T35" s="248"/>
      <c r="U35" s="249"/>
      <c r="V35" s="250"/>
      <c r="W35" s="247"/>
      <c r="X35" s="251"/>
      <c r="Y35" s="251"/>
      <c r="Z35" s="251"/>
      <c r="AA35" s="156"/>
      <c r="AB35" s="156"/>
      <c r="AC35" s="156"/>
      <c r="AD35" s="156"/>
      <c r="AE35" s="156"/>
      <c r="AF35" s="156"/>
      <c r="AG35" s="156"/>
      <c r="AH35" s="489"/>
      <c r="AI35" s="156"/>
      <c r="AJ35" s="156"/>
      <c r="AK35" s="156"/>
      <c r="AL35" s="156"/>
      <c r="AM35" s="156"/>
      <c r="AN35" s="156"/>
      <c r="AO35" s="156"/>
    </row>
    <row r="36" spans="1:41" ht="30" customHeight="1" thickBot="1">
      <c r="A36" s="395"/>
      <c r="B36" s="38" t="s">
        <v>122</v>
      </c>
      <c r="C36" s="147" t="s">
        <v>123</v>
      </c>
      <c r="D36" s="153" t="s">
        <v>124</v>
      </c>
      <c r="E36" s="154"/>
      <c r="F36" s="126"/>
      <c r="G36" s="296"/>
      <c r="H36" s="143"/>
      <c r="I36" s="324">
        <v>10</v>
      </c>
      <c r="J36" s="325" t="s">
        <v>125</v>
      </c>
      <c r="K36" s="137"/>
      <c r="L36" s="296"/>
      <c r="M36" s="209"/>
      <c r="N36" s="209">
        <v>1</v>
      </c>
      <c r="O36" s="209"/>
      <c r="P36" s="210"/>
      <c r="Q36" s="210"/>
      <c r="R36" s="211"/>
      <c r="S36" s="183" t="s">
        <v>94</v>
      </c>
      <c r="T36" s="244">
        <f>D28</f>
        <v>0</v>
      </c>
      <c r="U36" s="252"/>
      <c r="V36" s="253">
        <f>ROUND((T36/D20),2)</f>
        <v>0</v>
      </c>
      <c r="W36" s="254">
        <f>IF($T$13=$T$10,1,IF($T$13&lt;&gt;$T$10,0))</f>
        <v>0</v>
      </c>
      <c r="X36" s="255">
        <f>$T$25*V36*W36*0.1</f>
        <v>0</v>
      </c>
      <c r="Y36" s="255">
        <f>$T$25*(1-V36)*W36</f>
        <v>0</v>
      </c>
      <c r="Z36" s="255">
        <f>X36+Y36</f>
        <v>0</v>
      </c>
      <c r="AA36" s="156"/>
      <c r="AB36" s="156"/>
      <c r="AC36" s="156"/>
      <c r="AD36" s="156"/>
      <c r="AE36" s="156"/>
      <c r="AF36" s="156"/>
      <c r="AG36" s="156"/>
      <c r="AH36" s="489"/>
      <c r="AI36" s="156"/>
      <c r="AJ36" s="156"/>
      <c r="AK36" s="156"/>
      <c r="AL36" s="156"/>
      <c r="AM36" s="156"/>
      <c r="AN36" s="156"/>
      <c r="AO36" s="156"/>
    </row>
    <row r="37" spans="1:41" ht="32.15" customHeight="1" thickBot="1">
      <c r="A37" s="395"/>
      <c r="B37" s="41"/>
      <c r="C37" s="141" t="s">
        <v>126</v>
      </c>
      <c r="D37" s="291">
        <v>0</v>
      </c>
      <c r="E37" s="142"/>
      <c r="F37" s="126"/>
      <c r="G37" s="296"/>
      <c r="H37" s="143"/>
      <c r="I37" s="324">
        <v>11</v>
      </c>
      <c r="J37" s="325" t="s">
        <v>127</v>
      </c>
      <c r="K37" s="137"/>
      <c r="L37" s="296"/>
      <c r="M37" s="209"/>
      <c r="N37" s="209">
        <v>0.4</v>
      </c>
      <c r="O37" s="156"/>
      <c r="P37" s="210"/>
      <c r="Q37" s="210"/>
      <c r="R37" s="211"/>
      <c r="S37" s="172"/>
      <c r="T37" s="172"/>
      <c r="U37" s="172"/>
      <c r="V37" s="254"/>
      <c r="W37" s="254">
        <f>SUM(W35:W36)</f>
        <v>0</v>
      </c>
      <c r="X37" s="255">
        <f>SUM(X35:X36)</f>
        <v>0</v>
      </c>
      <c r="Y37" s="254"/>
      <c r="Z37" s="256">
        <f>SUM(Z35:Z36)</f>
        <v>0</v>
      </c>
      <c r="AA37" s="170" t="s">
        <v>128</v>
      </c>
      <c r="AB37" s="170" t="s">
        <v>129</v>
      </c>
      <c r="AC37" s="170"/>
      <c r="AD37" s="156"/>
      <c r="AE37" s="156"/>
      <c r="AF37" s="156"/>
      <c r="AG37" s="156"/>
      <c r="AH37" s="489"/>
      <c r="AI37" s="156"/>
      <c r="AJ37" s="156"/>
      <c r="AK37" s="156"/>
      <c r="AL37" s="156"/>
      <c r="AM37" s="156"/>
      <c r="AN37" s="156"/>
      <c r="AO37" s="156"/>
    </row>
    <row r="38" spans="1:41" ht="18" customHeight="1">
      <c r="A38" s="395"/>
      <c r="B38" s="143"/>
      <c r="C38" s="125"/>
      <c r="D38" s="125"/>
      <c r="E38" s="144"/>
      <c r="F38" s="126"/>
      <c r="G38" s="296"/>
      <c r="H38" s="143"/>
      <c r="I38" s="324">
        <v>12</v>
      </c>
      <c r="J38" s="325" t="s">
        <v>130</v>
      </c>
      <c r="K38" s="137"/>
      <c r="L38" s="326"/>
      <c r="M38" s="209"/>
      <c r="N38" s="209">
        <v>0.6</v>
      </c>
      <c r="O38" s="156"/>
      <c r="P38" s="156"/>
      <c r="Q38" s="156"/>
      <c r="R38" s="157"/>
      <c r="S38" s="172"/>
      <c r="T38" s="172"/>
      <c r="U38" s="172"/>
      <c r="V38" s="172"/>
      <c r="W38" s="172"/>
      <c r="X38" s="172"/>
      <c r="Y38" s="172"/>
      <c r="Z38" s="172"/>
      <c r="AA38" s="230"/>
      <c r="AB38" s="230"/>
      <c r="AC38" s="230"/>
      <c r="AD38" s="156"/>
      <c r="AE38" s="156"/>
      <c r="AF38" s="156"/>
      <c r="AG38" s="156"/>
      <c r="AH38" s="489"/>
      <c r="AI38" s="156"/>
      <c r="AJ38" s="156"/>
      <c r="AK38" s="156"/>
      <c r="AL38" s="156"/>
      <c r="AM38" s="156"/>
      <c r="AN38" s="156"/>
      <c r="AO38" s="156"/>
    </row>
    <row r="39" spans="1:41" ht="18" customHeight="1">
      <c r="A39" s="395"/>
      <c r="B39" s="38" t="s">
        <v>131</v>
      </c>
      <c r="C39" s="147" t="s">
        <v>132</v>
      </c>
      <c r="D39" s="153" t="s">
        <v>124</v>
      </c>
      <c r="E39" s="154"/>
      <c r="F39" s="126"/>
      <c r="G39" s="296"/>
      <c r="H39" s="143"/>
      <c r="I39" s="327">
        <v>13</v>
      </c>
      <c r="J39" s="328" t="s">
        <v>133</v>
      </c>
      <c r="K39" s="329"/>
      <c r="L39" s="326"/>
      <c r="M39" s="209"/>
      <c r="N39" s="209">
        <v>18.350000000000001</v>
      </c>
      <c r="O39" s="156"/>
      <c r="P39" s="206"/>
      <c r="Q39" s="156"/>
      <c r="R39" s="157"/>
      <c r="S39" s="156"/>
      <c r="T39" s="156"/>
      <c r="U39" s="156"/>
      <c r="V39" s="156"/>
      <c r="W39" s="156"/>
      <c r="X39" s="156"/>
      <c r="Y39" s="156"/>
      <c r="Z39" s="156"/>
      <c r="AA39" s="170">
        <v>1</v>
      </c>
      <c r="AB39" s="170" t="s">
        <v>134</v>
      </c>
      <c r="AC39" s="170"/>
      <c r="AD39" s="156"/>
      <c r="AE39" s="156"/>
      <c r="AF39" s="156"/>
      <c r="AG39" s="156"/>
      <c r="AH39" s="489"/>
      <c r="AI39" s="156"/>
      <c r="AJ39" s="156"/>
      <c r="AK39" s="156"/>
      <c r="AL39" s="156"/>
      <c r="AM39" s="156"/>
      <c r="AN39" s="156"/>
      <c r="AO39" s="156"/>
    </row>
    <row r="40" spans="1:41" ht="18" customHeight="1" thickBot="1">
      <c r="A40" s="395"/>
      <c r="B40" s="143"/>
      <c r="C40" s="125"/>
      <c r="D40" s="125"/>
      <c r="E40" s="144"/>
      <c r="F40" s="126"/>
      <c r="G40" s="296"/>
      <c r="H40" s="143"/>
      <c r="I40" s="327">
        <v>14</v>
      </c>
      <c r="J40" s="328" t="s">
        <v>135</v>
      </c>
      <c r="K40" s="329"/>
      <c r="L40" s="330"/>
      <c r="M40" s="209"/>
      <c r="N40" s="209"/>
      <c r="O40" s="156"/>
      <c r="P40" s="156"/>
      <c r="Q40" s="156"/>
      <c r="R40" s="169" t="s">
        <v>136</v>
      </c>
      <c r="S40" s="169" t="s">
        <v>137</v>
      </c>
      <c r="T40" s="257">
        <f>IF(T31="NO",T25,Z36)</f>
        <v>250000</v>
      </c>
      <c r="U40" s="156"/>
      <c r="V40" s="156"/>
      <c r="W40" s="156"/>
      <c r="X40" s="156"/>
      <c r="Y40" s="156"/>
      <c r="Z40" s="156"/>
      <c r="AA40" s="170"/>
      <c r="AB40" s="170" t="s">
        <v>138</v>
      </c>
      <c r="AC40" s="170"/>
      <c r="AD40" s="156"/>
      <c r="AE40" s="156"/>
      <c r="AF40" s="156"/>
      <c r="AG40" s="156"/>
      <c r="AH40" s="489"/>
      <c r="AI40" s="156"/>
      <c r="AJ40" s="156"/>
      <c r="AK40" s="156"/>
      <c r="AL40" s="156"/>
      <c r="AM40" s="156"/>
      <c r="AN40" s="156"/>
      <c r="AO40" s="156"/>
    </row>
    <row r="41" spans="1:41" ht="26.15" customHeight="1" thickBot="1">
      <c r="A41" s="395"/>
      <c r="B41" s="122">
        <v>1</v>
      </c>
      <c r="C41" s="152" t="s">
        <v>139</v>
      </c>
      <c r="D41" s="290" t="s">
        <v>47</v>
      </c>
      <c r="E41" s="155"/>
      <c r="F41" s="126"/>
      <c r="G41" s="296"/>
      <c r="H41" s="143"/>
      <c r="I41" s="324">
        <v>15</v>
      </c>
      <c r="J41" s="325" t="s">
        <v>140</v>
      </c>
      <c r="K41" s="331"/>
      <c r="L41" s="330"/>
      <c r="M41" s="209"/>
      <c r="N41" s="209"/>
      <c r="O41" s="156"/>
      <c r="P41" s="156"/>
      <c r="Q41" s="156"/>
      <c r="R41" s="157"/>
      <c r="S41" s="258" t="s">
        <v>141</v>
      </c>
      <c r="T41" s="259">
        <v>1.6667000000000001E-2</v>
      </c>
      <c r="U41" s="156"/>
      <c r="V41" s="156"/>
      <c r="W41" s="156"/>
      <c r="X41" s="156"/>
      <c r="Y41" s="156"/>
      <c r="Z41" s="156"/>
      <c r="AA41" s="230"/>
      <c r="AB41" s="164" t="s">
        <v>142</v>
      </c>
      <c r="AC41" s="260">
        <f>D37</f>
        <v>0</v>
      </c>
      <c r="AD41" s="156"/>
      <c r="AE41" s="156"/>
      <c r="AF41" s="156"/>
      <c r="AG41" s="156"/>
      <c r="AH41" s="489"/>
      <c r="AI41" s="156"/>
      <c r="AJ41" s="156"/>
      <c r="AK41" s="156"/>
      <c r="AL41" s="156"/>
      <c r="AM41" s="156"/>
      <c r="AN41" s="156"/>
      <c r="AO41" s="156"/>
    </row>
    <row r="42" spans="1:41" ht="21.5" thickBot="1">
      <c r="A42" s="395"/>
      <c r="B42" s="38">
        <v>2</v>
      </c>
      <c r="C42" s="14" t="s">
        <v>143</v>
      </c>
      <c r="D42" s="35"/>
      <c r="E42" s="140"/>
      <c r="F42" s="126"/>
      <c r="G42" s="296"/>
      <c r="H42" s="138"/>
      <c r="I42" s="332">
        <v>16</v>
      </c>
      <c r="J42" s="333" t="s">
        <v>144</v>
      </c>
      <c r="K42" s="334"/>
      <c r="L42" s="330"/>
      <c r="M42" s="209"/>
      <c r="N42" s="156"/>
      <c r="O42" s="156"/>
      <c r="P42" s="156"/>
      <c r="Q42" s="156"/>
      <c r="R42" s="157"/>
      <c r="S42" s="258" t="s">
        <v>145</v>
      </c>
      <c r="T42" s="257">
        <f>ROUND((T40*T41),2)</f>
        <v>4166.75</v>
      </c>
      <c r="U42" s="156"/>
      <c r="V42" s="156"/>
      <c r="W42" s="156"/>
      <c r="X42" s="156"/>
      <c r="Y42" s="156"/>
      <c r="Z42" s="156"/>
      <c r="AA42" s="230"/>
      <c r="AB42" s="230"/>
      <c r="AC42" s="230"/>
      <c r="AD42" s="156"/>
      <c r="AE42" s="156"/>
      <c r="AF42" s="156"/>
      <c r="AG42" s="156"/>
      <c r="AH42" s="489"/>
      <c r="AI42" s="156"/>
      <c r="AJ42" s="156"/>
      <c r="AK42" s="156"/>
      <c r="AL42" s="156"/>
      <c r="AM42" s="156"/>
      <c r="AN42" s="156"/>
      <c r="AO42" s="156"/>
    </row>
    <row r="43" spans="1:41" ht="24" customHeight="1">
      <c r="A43" s="395"/>
      <c r="B43" s="41"/>
      <c r="C43" s="145" t="s">
        <v>146</v>
      </c>
      <c r="D43" s="389">
        <v>15000</v>
      </c>
      <c r="E43" s="146" t="str">
        <f>IF(OR(AND($D$41="SI",$D$43&gt;0),AND($D$41="NO",$D$43=0)),"CORRECTO","ERROR")</f>
        <v>CORRECTO</v>
      </c>
      <c r="F43" s="126"/>
      <c r="G43" s="296"/>
      <c r="H43" s="128"/>
      <c r="I43" s="335"/>
      <c r="J43" s="335"/>
      <c r="K43" s="330"/>
      <c r="L43" s="330"/>
      <c r="M43" s="209"/>
      <c r="N43" s="156"/>
      <c r="O43" s="156"/>
      <c r="P43" s="156"/>
      <c r="Q43" s="156"/>
      <c r="R43" s="157"/>
      <c r="S43" s="156"/>
      <c r="T43" s="156"/>
      <c r="U43" s="156"/>
      <c r="V43" s="156"/>
      <c r="W43" s="156"/>
      <c r="X43" s="156"/>
      <c r="Y43" s="156"/>
      <c r="Z43" s="156"/>
      <c r="AA43" s="230"/>
      <c r="AB43" s="164" t="s">
        <v>147</v>
      </c>
      <c r="AC43" s="164">
        <f>ROUND((AC30*AC41),2)</f>
        <v>0</v>
      </c>
      <c r="AD43" s="156"/>
      <c r="AE43" s="156"/>
      <c r="AF43" s="156"/>
      <c r="AG43" s="156"/>
      <c r="AH43" s="489"/>
      <c r="AI43" s="156"/>
      <c r="AJ43" s="156"/>
      <c r="AK43" s="156"/>
      <c r="AL43" s="156"/>
      <c r="AM43" s="156"/>
      <c r="AN43" s="156"/>
      <c r="AO43" s="156"/>
    </row>
    <row r="44" spans="1:41" ht="21.5" thickBot="1">
      <c r="A44" s="396"/>
      <c r="B44" s="390"/>
      <c r="C44" s="391"/>
      <c r="D44" s="392"/>
      <c r="E44" s="393"/>
      <c r="F44" s="132"/>
      <c r="G44" s="296"/>
      <c r="H44" s="336">
        <v>4</v>
      </c>
      <c r="I44" s="337" t="s">
        <v>148</v>
      </c>
      <c r="J44" s="409"/>
      <c r="K44" s="338"/>
      <c r="L44" s="330"/>
      <c r="M44" s="209"/>
      <c r="N44" s="156"/>
      <c r="O44" s="156"/>
      <c r="P44" s="156"/>
      <c r="Q44" s="156"/>
      <c r="R44" s="157"/>
      <c r="S44" s="156"/>
      <c r="T44" s="156"/>
      <c r="U44" s="156"/>
      <c r="V44" s="156"/>
      <c r="W44" s="156"/>
      <c r="X44" s="156"/>
      <c r="Y44" s="156"/>
      <c r="Z44" s="156"/>
      <c r="AA44" s="230"/>
      <c r="AB44" s="230"/>
      <c r="AC44" s="230"/>
      <c r="AD44" s="156"/>
      <c r="AE44" s="156"/>
      <c r="AF44" s="156"/>
      <c r="AG44" s="156"/>
      <c r="AH44" s="489"/>
      <c r="AI44" s="156"/>
      <c r="AJ44" s="156"/>
      <c r="AK44" s="156"/>
      <c r="AL44" s="156"/>
      <c r="AM44" s="156"/>
      <c r="AN44" s="156"/>
      <c r="AO44" s="156"/>
    </row>
    <row r="45" spans="1:41" ht="18.5">
      <c r="A45" s="296"/>
      <c r="B45" s="128"/>
      <c r="C45" s="375"/>
      <c r="D45" s="376"/>
      <c r="E45" s="377"/>
      <c r="F45" s="130"/>
      <c r="G45" s="296"/>
      <c r="H45" s="143"/>
      <c r="I45" s="339" t="s">
        <v>149</v>
      </c>
      <c r="J45" s="340"/>
      <c r="K45" s="331"/>
      <c r="L45" s="330"/>
      <c r="M45" s="156"/>
      <c r="N45" s="156"/>
      <c r="O45" s="156"/>
      <c r="P45" s="156"/>
      <c r="Q45" s="156"/>
      <c r="R45" s="261" t="s">
        <v>150</v>
      </c>
      <c r="S45" s="169" t="s">
        <v>151</v>
      </c>
      <c r="T45" s="169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489"/>
      <c r="AI45" s="156"/>
      <c r="AJ45" s="156"/>
      <c r="AK45" s="156"/>
      <c r="AL45" s="156"/>
      <c r="AM45" s="156"/>
      <c r="AN45" s="156"/>
      <c r="AO45" s="156"/>
    </row>
    <row r="46" spans="1:41" ht="18.5" thickBot="1">
      <c r="A46" s="296"/>
      <c r="B46" s="128"/>
      <c r="C46" s="375"/>
      <c r="D46" s="376"/>
      <c r="E46" s="377"/>
      <c r="F46" s="130"/>
      <c r="G46" s="130"/>
      <c r="H46" s="143"/>
      <c r="I46" s="341" t="s">
        <v>152</v>
      </c>
      <c r="J46" s="342" t="s">
        <v>59</v>
      </c>
      <c r="K46" s="331"/>
      <c r="L46" s="330"/>
      <c r="M46" s="156"/>
      <c r="N46" s="156"/>
      <c r="O46" s="156"/>
      <c r="P46" s="156"/>
      <c r="Q46" s="156"/>
      <c r="R46" s="491"/>
      <c r="S46" s="262" t="s">
        <v>153</v>
      </c>
      <c r="T46" s="263"/>
      <c r="U46" s="156"/>
      <c r="V46" s="156"/>
      <c r="W46" s="156"/>
      <c r="X46" s="156"/>
      <c r="Y46" s="156"/>
      <c r="Z46" s="156"/>
      <c r="AA46" s="156"/>
      <c r="AB46" s="489"/>
      <c r="AC46" s="156"/>
      <c r="AD46" s="156"/>
      <c r="AE46" s="156"/>
      <c r="AF46" s="156"/>
      <c r="AG46" s="156"/>
      <c r="AH46" s="489"/>
      <c r="AI46" s="156"/>
      <c r="AJ46" s="156"/>
      <c r="AK46" s="156"/>
      <c r="AL46" s="156"/>
      <c r="AM46" s="156"/>
      <c r="AN46" s="156"/>
      <c r="AO46" s="156"/>
    </row>
    <row r="47" spans="1:41" ht="19" thickBot="1">
      <c r="A47" s="296"/>
      <c r="B47" s="128"/>
      <c r="C47" s="375"/>
      <c r="D47" s="376"/>
      <c r="E47" s="377"/>
      <c r="F47" s="130"/>
      <c r="G47" s="130"/>
      <c r="H47" s="143"/>
      <c r="I47" s="343">
        <v>0</v>
      </c>
      <c r="J47" s="344" t="s">
        <v>154</v>
      </c>
      <c r="K47" s="331"/>
      <c r="L47" s="330"/>
      <c r="M47" s="156"/>
      <c r="N47" s="156"/>
      <c r="O47" s="156"/>
      <c r="P47" s="156"/>
      <c r="Q47" s="156"/>
      <c r="R47" s="491" t="s">
        <v>155</v>
      </c>
      <c r="S47" s="489"/>
      <c r="T47" s="156"/>
      <c r="U47" s="244" t="str">
        <f>D31</f>
        <v>SI</v>
      </c>
      <c r="V47" s="255">
        <f>IF(U47="NO",0,IF(U47="SI",1))</f>
        <v>1</v>
      </c>
      <c r="W47" s="254">
        <v>91.8</v>
      </c>
      <c r="X47" s="254">
        <f>V47*W47</f>
        <v>91.8</v>
      </c>
      <c r="Y47" s="156"/>
      <c r="Z47" s="156"/>
      <c r="AA47" s="169">
        <v>2</v>
      </c>
      <c r="AB47" s="169" t="s">
        <v>156</v>
      </c>
      <c r="AC47" s="169"/>
      <c r="AD47" s="156"/>
      <c r="AE47" s="156"/>
      <c r="AF47" s="156"/>
      <c r="AG47" s="156"/>
      <c r="AH47" s="489"/>
      <c r="AI47" s="156"/>
      <c r="AJ47" s="156"/>
      <c r="AK47" s="156"/>
      <c r="AL47" s="156"/>
      <c r="AM47" s="156"/>
      <c r="AN47" s="156"/>
      <c r="AO47" s="156"/>
    </row>
    <row r="48" spans="1:41" ht="22" customHeight="1" thickBot="1">
      <c r="A48" s="296"/>
      <c r="B48" s="128"/>
      <c r="C48" s="375"/>
      <c r="D48" s="376"/>
      <c r="E48" s="377"/>
      <c r="F48" s="130"/>
      <c r="G48" s="296"/>
      <c r="H48" s="143"/>
      <c r="I48" s="345">
        <v>311</v>
      </c>
      <c r="J48" s="346" t="s">
        <v>157</v>
      </c>
      <c r="K48" s="331"/>
      <c r="L48" s="330"/>
      <c r="M48" s="156"/>
      <c r="N48" s="156"/>
      <c r="O48" s="156"/>
      <c r="P48" s="156"/>
      <c r="Q48" s="156"/>
      <c r="R48" s="157"/>
      <c r="S48" s="489"/>
      <c r="T48" s="156"/>
      <c r="U48" s="264"/>
      <c r="V48" s="254"/>
      <c r="W48" s="254"/>
      <c r="X48" s="254"/>
      <c r="Y48" s="156"/>
      <c r="Z48" s="156"/>
      <c r="AA48" s="156"/>
      <c r="AB48" s="415" t="s">
        <v>92</v>
      </c>
      <c r="AC48" s="416"/>
      <c r="AD48" s="156"/>
      <c r="AE48" s="156"/>
      <c r="AF48" s="156"/>
      <c r="AG48" s="156"/>
      <c r="AH48" s="489"/>
      <c r="AI48" s="156"/>
      <c r="AJ48" s="156"/>
      <c r="AK48" s="156"/>
      <c r="AL48" s="156"/>
      <c r="AM48" s="156"/>
      <c r="AN48" s="156"/>
      <c r="AO48" s="156"/>
    </row>
    <row r="49" spans="1:41" ht="24" customHeight="1" thickBot="1">
      <c r="A49" s="296"/>
      <c r="B49" s="128"/>
      <c r="C49" s="375"/>
      <c r="D49" s="376"/>
      <c r="E49" s="377"/>
      <c r="F49" s="130"/>
      <c r="G49" s="296"/>
      <c r="H49" s="143"/>
      <c r="I49" s="345">
        <v>312</v>
      </c>
      <c r="J49" s="346" t="s">
        <v>158</v>
      </c>
      <c r="K49" s="331"/>
      <c r="L49" s="330"/>
      <c r="M49" s="156"/>
      <c r="N49" s="156"/>
      <c r="O49" s="156"/>
      <c r="P49" s="156"/>
      <c r="Q49" s="156"/>
      <c r="R49" s="157"/>
      <c r="S49" s="156"/>
      <c r="T49" s="156"/>
      <c r="U49" s="264"/>
      <c r="V49" s="254"/>
      <c r="W49" s="254"/>
      <c r="X49" s="254"/>
      <c r="Y49" s="156"/>
      <c r="Z49" s="156"/>
      <c r="AA49" s="239"/>
      <c r="AB49" s="265" t="s">
        <v>109</v>
      </c>
      <c r="AC49" s="266" t="str">
        <f>D41</f>
        <v>SI</v>
      </c>
      <c r="AD49" s="156"/>
      <c r="AE49" s="267"/>
      <c r="AF49" s="267"/>
      <c r="AG49" s="267"/>
      <c r="AH49" s="489"/>
      <c r="AI49" s="156"/>
      <c r="AJ49" s="156"/>
      <c r="AK49" s="156"/>
      <c r="AL49" s="156"/>
      <c r="AM49" s="156"/>
      <c r="AN49" s="156"/>
      <c r="AO49" s="267"/>
    </row>
    <row r="50" spans="1:41" ht="47.25" customHeight="1">
      <c r="A50" s="296"/>
      <c r="B50" s="295"/>
      <c r="C50" s="296"/>
      <c r="D50" s="296"/>
      <c r="E50" s="296"/>
      <c r="F50" s="130"/>
      <c r="G50" s="296"/>
      <c r="H50" s="138"/>
      <c r="I50" s="347">
        <v>320</v>
      </c>
      <c r="J50" s="348" t="s">
        <v>159</v>
      </c>
      <c r="K50" s="334"/>
      <c r="L50" s="330"/>
      <c r="M50" s="156"/>
      <c r="N50" s="156"/>
      <c r="O50" s="156"/>
      <c r="P50" s="156"/>
      <c r="Q50" s="156"/>
      <c r="R50" s="157"/>
      <c r="S50" s="156"/>
      <c r="T50" s="156"/>
      <c r="U50" s="264"/>
      <c r="V50" s="254"/>
      <c r="W50" s="254"/>
      <c r="X50" s="254"/>
      <c r="Y50" s="156"/>
      <c r="Z50" s="156"/>
      <c r="AA50" s="268"/>
      <c r="AB50" s="239"/>
      <c r="AC50" s="239"/>
      <c r="AD50" s="156"/>
      <c r="AE50" s="267"/>
      <c r="AF50" s="267"/>
      <c r="AG50" s="267"/>
      <c r="AH50" s="489"/>
      <c r="AI50" s="156"/>
      <c r="AJ50" s="156"/>
      <c r="AK50" s="156"/>
      <c r="AL50" s="156"/>
      <c r="AM50" s="156"/>
      <c r="AN50" s="267"/>
      <c r="AO50" s="269"/>
    </row>
    <row r="51" spans="1:41" ht="47.25" customHeight="1">
      <c r="A51" s="296"/>
      <c r="B51" s="295"/>
      <c r="C51" s="296"/>
      <c r="D51" s="296"/>
      <c r="E51" s="296"/>
      <c r="F51" s="130"/>
      <c r="G51" s="296"/>
      <c r="H51" s="349"/>
      <c r="I51" s="350"/>
      <c r="J51" s="350"/>
      <c r="K51" s="330"/>
      <c r="L51" s="330"/>
      <c r="M51" s="156"/>
      <c r="N51" s="156"/>
      <c r="O51" s="156"/>
      <c r="P51" s="156"/>
      <c r="Q51" s="156"/>
      <c r="R51" s="157"/>
      <c r="S51" s="156"/>
      <c r="T51" s="156"/>
      <c r="U51" s="264"/>
      <c r="V51" s="254"/>
      <c r="W51" s="254"/>
      <c r="X51" s="254"/>
      <c r="Y51" s="156"/>
      <c r="Z51" s="156"/>
      <c r="AA51" s="156"/>
      <c r="AB51" s="489" t="s">
        <v>114</v>
      </c>
      <c r="AC51" s="156"/>
      <c r="AD51" s="156"/>
      <c r="AE51" s="267"/>
      <c r="AF51" s="267"/>
      <c r="AG51" s="270"/>
      <c r="AH51" s="267"/>
      <c r="AI51" s="267"/>
      <c r="AJ51" s="267"/>
      <c r="AK51" s="267"/>
      <c r="AL51" s="267"/>
      <c r="AM51" s="267"/>
      <c r="AN51" s="269"/>
      <c r="AO51" s="269"/>
    </row>
    <row r="52" spans="1:41" ht="47.25" customHeight="1" thickBot="1">
      <c r="A52" s="296"/>
      <c r="B52" s="295"/>
      <c r="C52" s="296"/>
      <c r="D52" s="296"/>
      <c r="E52" s="296"/>
      <c r="F52" s="130"/>
      <c r="G52" s="296"/>
      <c r="H52" s="351">
        <v>5</v>
      </c>
      <c r="I52" s="352" t="s">
        <v>160</v>
      </c>
      <c r="J52" s="353"/>
      <c r="K52" s="338"/>
      <c r="L52" s="330"/>
      <c r="M52" s="156"/>
      <c r="N52" s="156"/>
      <c r="O52" s="156"/>
      <c r="P52" s="156"/>
      <c r="Q52" s="156"/>
      <c r="R52" s="157"/>
      <c r="S52" s="156"/>
      <c r="T52" s="156"/>
      <c r="U52" s="264"/>
      <c r="V52" s="254"/>
      <c r="W52" s="254"/>
      <c r="X52" s="254"/>
      <c r="Y52" s="156"/>
      <c r="Z52" s="156"/>
      <c r="AA52" s="156"/>
      <c r="AB52" s="156"/>
      <c r="AC52" s="156"/>
      <c r="AD52" s="156"/>
      <c r="AE52" s="267"/>
      <c r="AF52" s="267"/>
      <c r="AG52" s="267"/>
      <c r="AH52" s="271"/>
      <c r="AI52" s="272"/>
      <c r="AJ52" s="273"/>
      <c r="AK52" s="274"/>
      <c r="AL52" s="271"/>
      <c r="AM52" s="269"/>
      <c r="AN52" s="269"/>
      <c r="AO52" s="269"/>
    </row>
    <row r="53" spans="1:41" ht="47.25" customHeight="1" thickBot="1">
      <c r="A53" s="296"/>
      <c r="B53" s="295"/>
      <c r="C53" s="378" t="s">
        <v>161</v>
      </c>
      <c r="D53" s="297"/>
      <c r="E53" s="296"/>
      <c r="F53" s="296"/>
      <c r="G53" s="296"/>
      <c r="H53" s="143"/>
      <c r="I53" s="322">
        <v>0</v>
      </c>
      <c r="J53" s="140" t="s">
        <v>162</v>
      </c>
      <c r="K53" s="137"/>
      <c r="L53" s="296"/>
      <c r="M53" s="156"/>
      <c r="N53" s="156"/>
      <c r="O53" s="156"/>
      <c r="P53" s="156"/>
      <c r="Q53" s="156"/>
      <c r="R53" s="157"/>
      <c r="S53" s="156"/>
      <c r="T53" s="156"/>
      <c r="U53" s="264"/>
      <c r="V53" s="254"/>
      <c r="W53" s="254"/>
      <c r="X53" s="254"/>
      <c r="Y53" s="156"/>
      <c r="Z53" s="156"/>
      <c r="AA53" s="156"/>
      <c r="AB53" s="275" t="s">
        <v>146</v>
      </c>
      <c r="AC53" s="244">
        <f>D43</f>
        <v>15000</v>
      </c>
      <c r="AD53" s="276"/>
      <c r="AE53" s="277">
        <f>AC53/D18</f>
        <v>0.06</v>
      </c>
      <c r="AF53" s="277"/>
      <c r="AG53" s="277"/>
      <c r="AH53" s="271"/>
      <c r="AI53" s="278"/>
      <c r="AJ53" s="273"/>
      <c r="AK53" s="274"/>
      <c r="AL53" s="271"/>
      <c r="AM53" s="269"/>
      <c r="AN53" s="271"/>
      <c r="AO53" s="271"/>
    </row>
    <row r="54" spans="1:41" ht="24" customHeight="1" thickBot="1">
      <c r="A54" s="296"/>
      <c r="B54" s="298"/>
      <c r="C54" s="299"/>
      <c r="D54" s="299"/>
      <c r="E54" s="124"/>
      <c r="F54" s="296"/>
      <c r="G54" s="296"/>
      <c r="H54" s="143"/>
      <c r="I54" s="332">
        <v>1</v>
      </c>
      <c r="J54" s="354" t="s">
        <v>163</v>
      </c>
      <c r="K54" s="137"/>
      <c r="L54" s="296"/>
      <c r="M54" s="156"/>
      <c r="N54" s="156"/>
      <c r="O54" s="156"/>
      <c r="P54" s="156"/>
      <c r="Q54" s="156"/>
      <c r="R54" s="491" t="s">
        <v>164</v>
      </c>
      <c r="S54" s="156"/>
      <c r="T54" s="156"/>
      <c r="U54" s="244" t="str">
        <f>D32</f>
        <v>NO</v>
      </c>
      <c r="V54" s="255">
        <f>IF(U54="NO",0,IF(U54="SI",1))</f>
        <v>0</v>
      </c>
      <c r="W54" s="254">
        <v>18.350000000000001</v>
      </c>
      <c r="X54" s="254">
        <f>V54*W54</f>
        <v>0</v>
      </c>
      <c r="Y54" s="156"/>
      <c r="Z54" s="156"/>
      <c r="AA54" s="156"/>
      <c r="AB54" s="279"/>
      <c r="AC54" s="280"/>
      <c r="AD54" s="281"/>
      <c r="AE54" s="274"/>
      <c r="AF54" s="274"/>
      <c r="AG54" s="274"/>
      <c r="AH54" s="267"/>
      <c r="AI54" s="267"/>
      <c r="AJ54" s="267"/>
      <c r="AK54" s="271"/>
      <c r="AL54" s="271"/>
      <c r="AM54" s="269"/>
      <c r="AN54" s="271"/>
      <c r="AO54" s="271"/>
    </row>
    <row r="55" spans="1:41" ht="24" customHeight="1">
      <c r="A55" s="296"/>
      <c r="B55" s="303"/>
      <c r="C55" s="22" t="s">
        <v>14</v>
      </c>
      <c r="D55" s="23"/>
      <c r="E55" s="126"/>
      <c r="F55" s="296"/>
      <c r="G55" s="296"/>
      <c r="H55" s="143"/>
      <c r="I55" s="322"/>
      <c r="J55" s="140"/>
      <c r="K55" s="137"/>
      <c r="L55" s="296"/>
      <c r="M55" s="156"/>
      <c r="N55" s="156"/>
      <c r="O55" s="156"/>
      <c r="P55" s="156"/>
      <c r="Q55" s="156"/>
      <c r="R55" s="491"/>
      <c r="S55" s="156"/>
      <c r="T55" s="156"/>
      <c r="U55" s="264"/>
      <c r="V55" s="282"/>
      <c r="W55" s="282"/>
      <c r="X55" s="254">
        <f>SUM(X47:X54)</f>
        <v>91.8</v>
      </c>
      <c r="Y55" s="156"/>
      <c r="Z55" s="156"/>
      <c r="AA55" s="156"/>
      <c r="AB55" s="170" t="s">
        <v>165</v>
      </c>
      <c r="AC55" s="283">
        <f>AC53*AC29*0.9</f>
        <v>297</v>
      </c>
      <c r="AD55" s="156"/>
      <c r="AE55" s="284"/>
      <c r="AF55" s="284"/>
      <c r="AG55" s="284"/>
      <c r="AH55" s="284">
        <f>IF($T$13=$T$11,1,IF($T$13&lt;&gt;$T$11,0))</f>
        <v>1</v>
      </c>
      <c r="AI55" s="285">
        <f>AC43*AE53*0.1*AH55</f>
        <v>0</v>
      </c>
      <c r="AJ55" s="285">
        <f>AC43*(1-AE53)*AH55</f>
        <v>0</v>
      </c>
      <c r="AK55" s="285">
        <f>ROUND((AC53*AE53),2)</f>
        <v>900</v>
      </c>
      <c r="AL55" s="271"/>
      <c r="AM55" s="271"/>
      <c r="AN55" s="271"/>
      <c r="AO55" s="271"/>
    </row>
    <row r="56" spans="1:41" ht="24" customHeight="1" thickBot="1">
      <c r="A56" s="296"/>
      <c r="B56" s="303"/>
      <c r="C56" s="24" t="s">
        <v>3</v>
      </c>
      <c r="D56" s="32" t="s">
        <v>20</v>
      </c>
      <c r="E56" s="126"/>
      <c r="F56" s="296"/>
      <c r="G56" s="296"/>
      <c r="H56" s="138"/>
      <c r="I56" s="355" t="s">
        <v>166</v>
      </c>
      <c r="J56" s="356"/>
      <c r="K56" s="139"/>
      <c r="L56" s="296"/>
      <c r="M56" s="156"/>
      <c r="N56" s="156"/>
      <c r="O56" s="156"/>
      <c r="P56" s="156"/>
      <c r="Q56" s="156"/>
      <c r="R56" s="157"/>
      <c r="S56" s="156"/>
      <c r="T56" s="156"/>
      <c r="U56" s="264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271"/>
      <c r="AI56" s="269"/>
      <c r="AJ56" s="269"/>
      <c r="AK56" s="269"/>
      <c r="AL56" s="271"/>
      <c r="AM56" s="271"/>
      <c r="AN56" s="271"/>
      <c r="AO56" s="156"/>
    </row>
    <row r="57" spans="1:41" ht="64.5" customHeight="1" thickBot="1">
      <c r="A57" s="296"/>
      <c r="B57" s="304"/>
      <c r="C57" s="19"/>
      <c r="D57" s="20"/>
      <c r="E57" s="126"/>
      <c r="F57" s="296"/>
      <c r="G57" s="296"/>
      <c r="H57" s="128"/>
      <c r="I57" s="125"/>
      <c r="J57" s="125"/>
      <c r="K57" s="296"/>
      <c r="L57" s="296"/>
      <c r="M57" s="156"/>
      <c r="N57" s="156"/>
      <c r="O57" s="156"/>
      <c r="P57" s="156"/>
      <c r="Q57" s="156"/>
      <c r="R57" s="157"/>
      <c r="S57" s="156"/>
      <c r="T57" s="156"/>
      <c r="U57" s="156"/>
      <c r="V57" s="286" t="str">
        <f>IF(SUM(V47:V54)&lt;&gt;1,"ERROR",IF(SUM(V47:V54)=1,"CORRECTO"))</f>
        <v>CORRECTO</v>
      </c>
      <c r="W57" s="156"/>
      <c r="X57" s="156"/>
      <c r="Y57" s="156"/>
      <c r="Z57" s="156"/>
      <c r="AA57" s="170">
        <v>3</v>
      </c>
      <c r="AB57" s="170" t="s">
        <v>167</v>
      </c>
      <c r="AC57" s="283">
        <f>AC43+AC55</f>
        <v>297</v>
      </c>
      <c r="AD57" s="156"/>
      <c r="AE57" s="156"/>
      <c r="AF57" s="156"/>
      <c r="AG57" s="156"/>
      <c r="AH57" s="284"/>
      <c r="AI57" s="285"/>
      <c r="AJ57" s="284"/>
      <c r="AK57" s="287"/>
      <c r="AL57" s="271"/>
      <c r="AM57" s="271"/>
      <c r="AN57" s="156"/>
      <c r="AO57" s="156"/>
    </row>
    <row r="58" spans="1:41" ht="20">
      <c r="A58" s="296"/>
      <c r="B58" s="304"/>
      <c r="C58" s="42" t="s">
        <v>168</v>
      </c>
      <c r="D58" s="43">
        <f>T13</f>
        <v>250000</v>
      </c>
      <c r="E58" s="126"/>
      <c r="F58" s="296"/>
      <c r="G58" s="296"/>
      <c r="H58" s="357" t="s">
        <v>169</v>
      </c>
      <c r="I58" s="358" t="s">
        <v>170</v>
      </c>
      <c r="J58" s="359"/>
      <c r="K58" s="136"/>
      <c r="L58" s="296"/>
      <c r="M58" s="156"/>
      <c r="N58" s="156"/>
      <c r="O58" s="156"/>
      <c r="P58" s="156"/>
      <c r="Q58" s="156"/>
      <c r="R58" s="157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</row>
    <row r="59" spans="1:41" ht="46.5" customHeight="1">
      <c r="A59" s="296"/>
      <c r="B59" s="304"/>
      <c r="C59" s="42" t="s">
        <v>171</v>
      </c>
      <c r="D59" s="43">
        <f>T25</f>
        <v>250000</v>
      </c>
      <c r="E59" s="126"/>
      <c r="F59" s="296"/>
      <c r="G59" s="296"/>
      <c r="H59" s="360" t="s">
        <v>106</v>
      </c>
      <c r="I59" s="648" t="s">
        <v>107</v>
      </c>
      <c r="J59" s="649"/>
      <c r="K59" s="137"/>
      <c r="L59" s="296"/>
      <c r="M59" s="156"/>
      <c r="N59" s="156"/>
      <c r="O59" s="156"/>
      <c r="P59" s="156"/>
      <c r="Q59" s="156"/>
      <c r="R59" s="288" t="s">
        <v>172</v>
      </c>
      <c r="S59" s="170" t="s">
        <v>173</v>
      </c>
      <c r="T59" s="289">
        <f>IF(T42&gt;X55,T42,IF(T42&lt;=X55,X55))</f>
        <v>4166.75</v>
      </c>
      <c r="U59" s="156"/>
      <c r="V59" s="156"/>
      <c r="W59" s="156"/>
      <c r="X59" s="156"/>
      <c r="Y59" s="156"/>
      <c r="Z59" s="156"/>
      <c r="AA59" s="288" t="s">
        <v>174</v>
      </c>
      <c r="AB59" s="170" t="s">
        <v>175</v>
      </c>
      <c r="AC59" s="289">
        <f>AC30-AC57</f>
        <v>5203</v>
      </c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</row>
    <row r="60" spans="1:41" ht="53.25" customHeight="1">
      <c r="A60" s="296"/>
      <c r="B60" s="304"/>
      <c r="C60" s="42" t="s">
        <v>176</v>
      </c>
      <c r="D60" s="43">
        <f>T40</f>
        <v>250000</v>
      </c>
      <c r="E60" s="126"/>
      <c r="F60" s="296"/>
      <c r="G60" s="296"/>
      <c r="H60" s="361"/>
      <c r="I60" s="650"/>
      <c r="J60" s="651"/>
      <c r="K60" s="137"/>
      <c r="L60" s="296"/>
      <c r="M60" s="156"/>
      <c r="N60" s="156"/>
      <c r="O60" s="156"/>
      <c r="P60" s="156"/>
      <c r="Q60" s="156"/>
      <c r="R60" s="157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</row>
    <row r="61" spans="1:41" ht="20">
      <c r="A61" s="296"/>
      <c r="B61" s="304"/>
      <c r="C61" s="44" t="s">
        <v>141</v>
      </c>
      <c r="D61" s="45">
        <f>T41</f>
        <v>1.6667000000000001E-2</v>
      </c>
      <c r="E61" s="126"/>
      <c r="F61" s="296"/>
      <c r="G61" s="296"/>
      <c r="H61" s="362" t="s">
        <v>110</v>
      </c>
      <c r="I61" s="652" t="s">
        <v>111</v>
      </c>
      <c r="J61" s="653"/>
      <c r="K61" s="137"/>
      <c r="L61" s="29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</row>
    <row r="62" spans="1:41" ht="20">
      <c r="A62" s="296"/>
      <c r="B62" s="304"/>
      <c r="C62" s="44" t="s">
        <v>177</v>
      </c>
      <c r="D62" s="46">
        <f>T42</f>
        <v>4166.75</v>
      </c>
      <c r="E62" s="126"/>
      <c r="F62" s="296"/>
      <c r="G62" s="296"/>
      <c r="H62" s="361"/>
      <c r="I62" s="654"/>
      <c r="J62" s="655"/>
      <c r="K62" s="139"/>
      <c r="L62" s="296"/>
      <c r="M62" s="156"/>
      <c r="N62" s="156"/>
      <c r="O62" s="156"/>
      <c r="P62" s="156"/>
      <c r="Q62" s="156"/>
      <c r="R62" s="157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</row>
    <row r="63" spans="1:41" ht="20.5">
      <c r="A63" s="296"/>
      <c r="B63" s="305"/>
      <c r="C63" s="44"/>
      <c r="D63" s="45"/>
      <c r="E63" s="126"/>
      <c r="F63" s="296"/>
      <c r="G63" s="296"/>
      <c r="H63" s="128"/>
      <c r="I63" s="125"/>
      <c r="J63" s="125"/>
      <c r="K63" s="296"/>
      <c r="L63" s="296"/>
      <c r="M63" s="156"/>
      <c r="N63" s="156"/>
      <c r="O63" s="156"/>
      <c r="P63" s="156"/>
      <c r="Q63" s="156"/>
      <c r="R63" s="157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</row>
    <row r="64" spans="1:41" ht="29.25" customHeight="1">
      <c r="A64" s="296"/>
      <c r="B64" s="304"/>
      <c r="C64" s="29" t="s">
        <v>178</v>
      </c>
      <c r="D64" s="31">
        <f>T59</f>
        <v>4166.75</v>
      </c>
      <c r="E64" s="126"/>
      <c r="F64" s="296"/>
      <c r="G64" s="296"/>
      <c r="H64" s="363">
        <v>7</v>
      </c>
      <c r="I64" s="364" t="s">
        <v>179</v>
      </c>
      <c r="J64" s="364"/>
      <c r="K64" s="136"/>
      <c r="L64" s="296"/>
      <c r="M64" s="156"/>
      <c r="N64" s="156"/>
      <c r="O64" s="156"/>
      <c r="P64" s="156"/>
      <c r="Q64" s="156"/>
      <c r="R64" s="157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</row>
    <row r="65" spans="1:41" ht="56.25" customHeight="1" thickBot="1">
      <c r="A65" s="296"/>
      <c r="B65" s="304"/>
      <c r="C65" s="492"/>
      <c r="D65" s="296"/>
      <c r="E65" s="126"/>
      <c r="F65" s="296"/>
      <c r="G65" s="296"/>
      <c r="H65" s="314" t="s">
        <v>180</v>
      </c>
      <c r="I65" s="315" t="s">
        <v>181</v>
      </c>
      <c r="J65" s="155"/>
      <c r="K65" s="137"/>
      <c r="L65" s="296"/>
      <c r="M65" s="156"/>
      <c r="N65" s="156"/>
      <c r="O65" s="156"/>
      <c r="P65" s="156"/>
      <c r="Q65" s="156"/>
      <c r="R65" s="157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</row>
    <row r="66" spans="1:41" ht="36">
      <c r="A66" s="296"/>
      <c r="B66" s="304"/>
      <c r="C66" s="22" t="s">
        <v>16</v>
      </c>
      <c r="D66" s="23"/>
      <c r="E66" s="126"/>
      <c r="F66" s="296"/>
      <c r="G66" s="296"/>
      <c r="H66" s="365"/>
      <c r="I66" s="366" t="s">
        <v>182</v>
      </c>
      <c r="J66" s="367"/>
      <c r="K66" s="137"/>
      <c r="L66" s="296"/>
    </row>
    <row r="67" spans="1:41" ht="65.25" customHeight="1" thickBot="1">
      <c r="A67" s="296"/>
      <c r="B67" s="304"/>
      <c r="C67" s="24"/>
      <c r="D67" s="32" t="s">
        <v>20</v>
      </c>
      <c r="E67" s="422"/>
      <c r="F67" s="296"/>
      <c r="G67" s="296"/>
      <c r="H67" s="143"/>
      <c r="I67" s="368" t="s">
        <v>183</v>
      </c>
      <c r="J67" s="368"/>
      <c r="K67" s="137"/>
      <c r="L67" s="296"/>
    </row>
    <row r="68" spans="1:41" ht="21">
      <c r="A68" s="296"/>
      <c r="B68" s="304"/>
      <c r="C68" s="48" t="s">
        <v>141</v>
      </c>
      <c r="D68" s="49">
        <v>2.2200000000000001E-2</v>
      </c>
      <c r="E68" s="422"/>
      <c r="F68" s="296"/>
      <c r="G68" s="296"/>
      <c r="H68" s="143"/>
      <c r="I68" s="369">
        <v>0</v>
      </c>
      <c r="J68" s="144" t="s">
        <v>184</v>
      </c>
      <c r="K68" s="137"/>
      <c r="L68" s="296"/>
    </row>
    <row r="69" spans="1:41" ht="35">
      <c r="A69" s="296"/>
      <c r="B69" s="306"/>
      <c r="C69" s="25" t="s">
        <v>168</v>
      </c>
      <c r="D69" s="27">
        <f>D58</f>
        <v>250000</v>
      </c>
      <c r="E69" s="126"/>
      <c r="F69" s="296"/>
      <c r="G69" s="296"/>
      <c r="H69" s="143"/>
      <c r="I69" s="355" t="s">
        <v>142</v>
      </c>
      <c r="J69" s="356" t="s">
        <v>185</v>
      </c>
      <c r="K69" s="137"/>
      <c r="L69" s="296"/>
    </row>
    <row r="70" spans="1:41">
      <c r="A70" s="296"/>
      <c r="B70" s="304"/>
      <c r="C70" s="26" t="s">
        <v>171</v>
      </c>
      <c r="D70" s="27">
        <f>AC25</f>
        <v>250000</v>
      </c>
      <c r="E70" s="126"/>
      <c r="F70" s="296"/>
      <c r="G70" s="296"/>
      <c r="H70" s="143"/>
      <c r="I70" s="125"/>
      <c r="J70" s="125"/>
      <c r="K70" s="137"/>
      <c r="L70" s="296"/>
      <c r="N70" s="478"/>
    </row>
    <row r="71" spans="1:41">
      <c r="A71" s="296"/>
      <c r="B71" s="304"/>
      <c r="C71" s="21" t="s">
        <v>186</v>
      </c>
      <c r="D71" s="28">
        <f>AC30</f>
        <v>5500</v>
      </c>
      <c r="E71" s="126"/>
      <c r="F71" s="296"/>
      <c r="G71" s="296"/>
      <c r="H71" s="314" t="s">
        <v>187</v>
      </c>
      <c r="I71" s="315" t="s">
        <v>188</v>
      </c>
      <c r="J71" s="155"/>
      <c r="K71" s="137"/>
      <c r="L71" s="296"/>
      <c r="N71" s="493"/>
    </row>
    <row r="72" spans="1:41">
      <c r="A72" s="296"/>
      <c r="B72" s="304"/>
      <c r="C72" s="21" t="s">
        <v>189</v>
      </c>
      <c r="D72" s="28">
        <f>AC57</f>
        <v>297</v>
      </c>
      <c r="E72" s="126"/>
      <c r="F72" s="296"/>
      <c r="G72" s="296"/>
      <c r="H72" s="143"/>
      <c r="I72" s="125"/>
      <c r="J72" s="125"/>
      <c r="K72" s="137"/>
      <c r="L72" s="296"/>
      <c r="M72" s="478"/>
      <c r="N72" s="493"/>
      <c r="O72" s="478"/>
    </row>
    <row r="73" spans="1:41" ht="20">
      <c r="A73" s="296"/>
      <c r="B73" s="304"/>
      <c r="C73" s="29" t="s">
        <v>88</v>
      </c>
      <c r="D73" s="30">
        <f>AC59</f>
        <v>5203</v>
      </c>
      <c r="E73" s="126"/>
      <c r="F73" s="296"/>
      <c r="G73" s="296"/>
      <c r="H73" s="143">
        <v>1</v>
      </c>
      <c r="I73" s="322" t="s">
        <v>190</v>
      </c>
      <c r="J73" s="140"/>
      <c r="K73" s="137"/>
      <c r="L73" s="296"/>
      <c r="M73" s="478"/>
      <c r="N73" s="478"/>
      <c r="O73" s="478"/>
    </row>
    <row r="74" spans="1:41" ht="54">
      <c r="A74" s="296"/>
      <c r="B74" s="304"/>
      <c r="C74" s="296"/>
      <c r="D74" s="296"/>
      <c r="E74" s="126"/>
      <c r="F74" s="296"/>
      <c r="G74" s="296"/>
      <c r="H74" s="143"/>
      <c r="I74" s="370" t="s">
        <v>191</v>
      </c>
      <c r="J74" s="371" t="s">
        <v>192</v>
      </c>
      <c r="K74" s="137"/>
      <c r="L74" s="300"/>
      <c r="M74" s="493"/>
      <c r="N74" s="478"/>
      <c r="O74" s="478"/>
    </row>
    <row r="75" spans="1:41" ht="53" thickBot="1">
      <c r="A75" s="296"/>
      <c r="B75" s="304"/>
      <c r="C75" s="296"/>
      <c r="D75" s="296"/>
      <c r="E75" s="126"/>
      <c r="F75" s="296"/>
      <c r="G75" s="296"/>
      <c r="H75" s="372">
        <v>2</v>
      </c>
      <c r="I75" s="355" t="s">
        <v>193</v>
      </c>
      <c r="J75" s="356"/>
      <c r="K75" s="139"/>
      <c r="L75" s="423"/>
      <c r="M75" s="493"/>
      <c r="N75" s="478"/>
      <c r="O75" s="478"/>
    </row>
    <row r="76" spans="1:41" ht="23">
      <c r="A76" s="296"/>
      <c r="B76" s="304"/>
      <c r="C76" s="22" t="s">
        <v>194</v>
      </c>
      <c r="D76" s="23"/>
      <c r="E76" s="126"/>
      <c r="F76" s="296"/>
      <c r="G76" s="296"/>
      <c r="H76" s="128"/>
      <c r="I76" s="125"/>
      <c r="J76" s="125"/>
      <c r="K76" s="296"/>
      <c r="L76" s="423"/>
      <c r="M76" s="478"/>
      <c r="O76" s="478"/>
    </row>
    <row r="77" spans="1:41" ht="23.5" thickBot="1">
      <c r="A77" s="296"/>
      <c r="B77" s="304"/>
      <c r="C77" s="24" t="s">
        <v>195</v>
      </c>
      <c r="D77" s="32" t="s">
        <v>20</v>
      </c>
      <c r="E77" s="126"/>
      <c r="F77" s="296"/>
      <c r="G77" s="300"/>
      <c r="H77" s="308"/>
      <c r="I77" s="300"/>
      <c r="J77" s="300"/>
      <c r="K77" s="296"/>
      <c r="L77" s="423"/>
      <c r="M77" s="478"/>
      <c r="O77" s="478"/>
    </row>
    <row r="78" spans="1:41" ht="17.5">
      <c r="A78" s="296"/>
      <c r="B78" s="304"/>
      <c r="C78" s="25" t="s">
        <v>177</v>
      </c>
      <c r="D78" s="27">
        <f>AL9</f>
        <v>63.1</v>
      </c>
      <c r="E78" s="126"/>
      <c r="F78" s="296"/>
      <c r="G78" s="423"/>
      <c r="H78" s="309"/>
      <c r="I78" s="423"/>
      <c r="J78" s="423"/>
      <c r="K78" s="300"/>
      <c r="L78" s="423"/>
    </row>
    <row r="79" spans="1:41" ht="17.5">
      <c r="A79" s="296"/>
      <c r="B79" s="304"/>
      <c r="C79" s="26" t="s">
        <v>196</v>
      </c>
      <c r="D79" s="27">
        <f>AL22</f>
        <v>0</v>
      </c>
      <c r="E79" s="126"/>
      <c r="F79" s="300"/>
      <c r="G79" s="423"/>
      <c r="H79" s="309"/>
      <c r="I79" s="423"/>
      <c r="J79" s="423"/>
      <c r="K79" s="423"/>
      <c r="L79" s="296"/>
    </row>
    <row r="80" spans="1:41" ht="17.5">
      <c r="A80" s="296"/>
      <c r="B80" s="304"/>
      <c r="C80" s="21" t="s">
        <v>197</v>
      </c>
      <c r="D80" s="28" t="str">
        <f>D27</f>
        <v>NO</v>
      </c>
      <c r="E80" s="126"/>
      <c r="F80" s="423"/>
      <c r="G80" s="301"/>
      <c r="H80" s="310"/>
      <c r="I80" s="301"/>
      <c r="J80" s="311"/>
      <c r="K80" s="423"/>
      <c r="L80" s="296"/>
    </row>
    <row r="81" spans="1:12">
      <c r="A81" s="296"/>
      <c r="B81" s="304"/>
      <c r="C81" s="21" t="s">
        <v>198</v>
      </c>
      <c r="D81" s="28" t="str">
        <f>E13</f>
        <v>SI</v>
      </c>
      <c r="E81" s="126"/>
      <c r="F81" s="423"/>
      <c r="G81" s="296"/>
      <c r="H81" s="128"/>
      <c r="I81" s="125"/>
      <c r="J81" s="125"/>
      <c r="K81" s="423"/>
      <c r="L81" s="300"/>
    </row>
    <row r="82" spans="1:12" ht="20">
      <c r="A82" s="296"/>
      <c r="B82" s="304"/>
      <c r="C82" s="29" t="s">
        <v>88</v>
      </c>
      <c r="D82" s="30">
        <f>AM28</f>
        <v>63.1</v>
      </c>
      <c r="E82" s="126"/>
      <c r="F82" s="301"/>
      <c r="G82" s="296"/>
      <c r="H82" s="128"/>
      <c r="I82" s="125"/>
      <c r="J82" s="125"/>
      <c r="K82" s="423"/>
      <c r="L82" s="494"/>
    </row>
    <row r="83" spans="1:12" ht="18.5" thickBot="1">
      <c r="B83" s="307"/>
      <c r="C83" s="121"/>
      <c r="D83" s="121"/>
      <c r="E83" s="302"/>
      <c r="F83" s="296"/>
      <c r="G83" s="296"/>
      <c r="L83" s="493"/>
    </row>
    <row r="84" spans="1:12">
      <c r="F84" s="296"/>
      <c r="G84" s="296"/>
      <c r="L84" s="478"/>
    </row>
    <row r="85" spans="1:12">
      <c r="F85" s="296"/>
      <c r="G85" s="296"/>
      <c r="K85" s="4"/>
      <c r="L85" s="478"/>
    </row>
    <row r="86" spans="1:12">
      <c r="G86" s="296"/>
      <c r="K86" s="493"/>
      <c r="L86" s="478"/>
    </row>
    <row r="87" spans="1:12">
      <c r="K87" s="493"/>
      <c r="L87" s="478"/>
    </row>
    <row r="88" spans="1:12">
      <c r="I88" s="16"/>
      <c r="J88" s="16"/>
      <c r="K88" s="478"/>
    </row>
    <row r="89" spans="1:12">
      <c r="I89" s="16"/>
      <c r="J89" s="16"/>
      <c r="K89" s="478"/>
    </row>
    <row r="90" spans="1:12">
      <c r="K90" s="478"/>
    </row>
    <row r="91" spans="1:12">
      <c r="K91" s="478"/>
    </row>
  </sheetData>
  <mergeCells count="11">
    <mergeCell ref="C6:F6"/>
    <mergeCell ref="C9:E9"/>
    <mergeCell ref="I59:J60"/>
    <mergeCell ref="I61:J62"/>
    <mergeCell ref="C16:D16"/>
    <mergeCell ref="C7:E7"/>
    <mergeCell ref="AH6:AJ6"/>
    <mergeCell ref="AI9:AJ9"/>
    <mergeCell ref="AH22:AJ22"/>
    <mergeCell ref="AH25:AJ25"/>
    <mergeCell ref="AH26:AJ26"/>
  </mergeCells>
  <conditionalFormatting sqref="U15 AD15 T21 AC21 E28 E31:E33 U35:U36 E43:E49 AJ52:AJ53 AD53:AD54 V57">
    <cfRule type="containsText" dxfId="2" priority="6" operator="containsText" text="ERROR">
      <formula>NOT(ISERROR(SEARCH("ERROR",E15)))</formula>
    </cfRule>
  </conditionalFormatting>
  <dataValidations xWindow="276" yWindow="443" count="21">
    <dataValidation type="whole" allowBlank="1" showInputMessage="1" showErrorMessage="1" errorTitle="Superficie construida" error="La superficie construida bonificable _x000a_ no puede ser mayor que el importe de la obra" sqref="D28">
      <formula1>0</formula1>
      <formula2>D20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D43">
      <formula1>0</formula1>
      <formula2>D18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T35">
      <formula1>0</formula1>
      <formula2>D18</formula2>
    </dataValidation>
    <dataValidation type="whole" allowBlank="1" showInputMessage="1" showErrorMessage="1" sqref="T36">
      <formula1>0</formula1>
      <formula2>D20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AI52">
      <formula1>0</formula1>
      <formula2>S7</formula2>
    </dataValidation>
    <dataValidation type="whole" allowBlank="1" showInputMessage="1" showErrorMessage="1" sqref="AI53">
      <formula1>0</formula1>
      <formula2>S9</formula2>
    </dataValidation>
    <dataValidation type="whole" allowBlank="1" showInputMessage="1" showErrorMessage="1" sqref="D44:D47">
      <formula1>0</formula1>
      <formula2>D20</formula2>
    </dataValidation>
    <dataValidation type="whole" allowBlank="1" showInputMessage="1" showErrorMessage="1" sqref="D48:D49">
      <formula1>0</formula1>
      <formula2>D22</formula2>
    </dataValidation>
    <dataValidation type="list" showInputMessage="1" showErrorMessage="1" promptTitle="ELLECCIÓN" prompt="Indique Si si es una obra de rehabilitación. E indique No en caso de no serlo." sqref="T31 T15 AC15 AC49 U47 U54 D33">
      <formula1>$Y$11:$Y$12</formula1>
    </dataValidation>
    <dataValidation type="list" showInputMessage="1" showErrorMessage="1" promptTitle="ELECCIÓN" prompt="ELIJA LA CASILLA &quot;SI&quot; SI EL TIPO DE ACTUACIÓN ESTÁ EN EL SUPUESTO &quot;a&quot; Y LA CASILLA &quot;NO&quot; EN OTRO CASO." sqref="D31">
      <formula1>$Y$11:$Y$12</formula1>
    </dataValidation>
    <dataValidation type="decimal" showInputMessage="1" showErrorMessage="1" promptTitle="SELECCIÓN CAMPO" prompt="Elija 1 en el tipo de obra que va a realizar. Sólo marque con uno una casilla._x000a_" sqref="D37 AC41">
      <formula1>0</formula1>
      <formula2>0.95</formula2>
    </dataValidation>
    <dataValidation type="list" showInputMessage="1" showErrorMessage="1" promptTitle="ELECCIÓN" prompt="Indique &quot;SI&quot; si tiene derecho a la bonificación de placas solares. ADVERTENCIA:_x000a_ NO TODA INSTALACIÓN DE PLACAS ESTÁ BONIFICADA. POR FAVOR COMPRUEBE SI REALMENTE TIENE DERECHO. _x000a__x000a_Indique &quot;NO&quot; si no tiene derecho a bonificación" sqref="D41">
      <formula1>$Y$11:$Y$12</formula1>
    </dataValidation>
    <dataValidation type="list" showInputMessage="1" showErrorMessage="1" promptTitle="ELLECCIÓN" prompt="Elija la casilla &quot;Si&quot; si es una obra de rehabilitación. Y la casilla  &quot;No&quot; en caso de no serlo." sqref="D27">
      <formula1>$Y$11:$Y$12</formula1>
    </dataValidation>
    <dataValidation type="decimal" showInputMessage="1" showErrorMessage="1" errorTitle="ERROR" error="El valor del campo debe ser mayor que 0." prompt="El valor no puede ser menor o igual a cero" sqref="D20">
      <formula1>0.01</formula1>
      <formula2>999999999999999000</formula2>
    </dataValidation>
    <dataValidation type="decimal" allowBlank="1" showInputMessage="1" showErrorMessage="1" errorTitle="ERROR" error="El valor del campo debe ser mayor que 0." promptTitle="Requisito" prompt="El valor tiene que ser mayor que cero." sqref="D18">
      <formula1>0.01</formula1>
      <formula2>99999999999999</formula2>
    </dataValidation>
    <dataValidation type="list" allowBlank="1" showInputMessage="1" showErrorMessage="1" promptTitle="TIPO DE OBRA" prompt="SELECCIONE EL NÚMERO QUE SE CORRESPONDE CON EL TIPO DE OBRA. TABLA 1 DE LAS INSTRUCCIONES." sqref="D22">
      <formula1>$I$27:$I$42</formula1>
    </dataValidation>
    <dataValidation type="list" allowBlank="1" showInputMessage="1" showErrorMessage="1" promptTitle="Obras reforma" prompt="POR FAVOR SI NO ES UNA OBRA DE REFORMA PONGA 0._x000a_SI ES UNA OBRA DE REFORMA ELIJA LA OPCIÓN DEL DEPLEGABLE TABLA 2" sqref="D25">
      <formula1>$I$47:$I$50</formula1>
    </dataValidation>
    <dataValidation allowBlank="1" showInputMessage="1" showErrorMessage="1" errorTitle="PEM" error="El PEM reducido no puede ser mayor que el importe de la obra" promptTitle="PEM" prompt="Introducir el imporet del PEM con derecho a reducción" sqref="AC53"/>
    <dataValidation type="list" showInputMessage="1" showErrorMessage="1" promptTitle="ELLECCIÓN" prompt="INDIQUE SI LA UBICACIÓN DEL BIEN EN QUE SE VA A REALIZAR LA OBRA ESTÁ EN SUELO URBANO &quot;SI&quot; CASO CONTRARIO &quot;NO&quot;._x000a_" sqref="E13">
      <formula1>$Y$11:$Y$12</formula1>
    </dataValidation>
    <dataValidation type="list" showInputMessage="1" showErrorMessage="1" promptTitle="ELLECCIÓN" prompt="ELIJA LA CASILLA &quot;SI&quot; SI EL TIPO DE ACTUACIÓN   ESTÁ EN EL SUPUESTO &quot;b&quot; Y LA CASILLA &quot;NO&quot; SÍ SI LO ESTÁ._x000a__x000a_" sqref="D32">
      <formula1>$Y$11:$Y$12</formula1>
    </dataValidation>
    <dataValidation type="list" allowBlank="1" showInputMessage="1" showErrorMessage="1" sqref="E10">
      <formula1>$I$3:$I$13</formula1>
    </dataValidation>
  </dataValidations>
  <pageMargins left="0.70866141732283472" right="0.70866141732283472" top="0.74803149606299213" bottom="0.74803149606299213" header="0.31496062992125984" footer="0.31496062992125984"/>
  <pageSetup paperSize="9" scale="69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AO86"/>
  <sheetViews>
    <sheetView tabSelected="1" zoomScaleNormal="100" workbookViewId="0">
      <selection activeCell="C20" sqref="C20"/>
    </sheetView>
  </sheetViews>
  <sheetFormatPr baseColWidth="10" defaultColWidth="11" defaultRowHeight="18"/>
  <cols>
    <col min="1" max="1" width="5.7265625" style="12" customWidth="1"/>
    <col min="2" max="2" width="71.1796875" customWidth="1"/>
    <col min="3" max="4" width="18.26953125" customWidth="1"/>
    <col min="5" max="5" width="18" customWidth="1"/>
    <col min="7" max="7" width="5.08984375" style="12" customWidth="1"/>
    <col min="8" max="8" width="15.90625" style="8" customWidth="1"/>
    <col min="9" max="9" width="61.7265625" style="8" customWidth="1"/>
    <col min="10" max="10" width="0" hidden="1" customWidth="1"/>
    <col min="11" max="12" width="11.26953125" hidden="1" customWidth="1"/>
    <col min="13" max="13" width="16.7265625" hidden="1" customWidth="1"/>
    <col min="14" max="15" width="11.26953125" hidden="1" customWidth="1"/>
    <col min="16" max="16" width="6.08984375" hidden="1" customWidth="1"/>
    <col min="17" max="17" width="5.7265625" style="3" hidden="1" customWidth="1"/>
    <col min="18" max="18" width="31.7265625" hidden="1" customWidth="1"/>
    <col min="19" max="19" width="29.08984375" hidden="1" customWidth="1"/>
    <col min="20" max="20" width="18.26953125" hidden="1" customWidth="1"/>
    <col min="21" max="21" width="13.90625" hidden="1" customWidth="1"/>
    <col min="22" max="22" width="8" hidden="1" customWidth="1"/>
    <col min="23" max="23" width="16.7265625" hidden="1" customWidth="1"/>
    <col min="24" max="24" width="12.7265625" hidden="1" customWidth="1"/>
    <col min="25" max="25" width="16.90625" hidden="1" customWidth="1"/>
    <col min="26" max="26" width="11.26953125" hidden="1" customWidth="1"/>
    <col min="27" max="27" width="35.7265625" hidden="1" customWidth="1"/>
    <col min="28" max="28" width="31.08984375" hidden="1" customWidth="1"/>
    <col min="29" max="29" width="19" hidden="1" customWidth="1"/>
    <col min="30" max="30" width="14" hidden="1" customWidth="1"/>
    <col min="31" max="31" width="11" hidden="1" customWidth="1"/>
    <col min="32" max="32" width="12.7265625" hidden="1" customWidth="1"/>
    <col min="33" max="33" width="20.26953125" hidden="1" customWidth="1"/>
    <col min="34" max="34" width="49.7265625" hidden="1" customWidth="1"/>
    <col min="35" max="35" width="45.90625" hidden="1" customWidth="1"/>
    <col min="36" max="36" width="16.26953125" hidden="1" customWidth="1"/>
    <col min="37" max="37" width="16.7265625" hidden="1" customWidth="1"/>
    <col min="38" max="38" width="15.08984375" hidden="1" customWidth="1"/>
    <col min="39" max="40" width="11.7265625" hidden="1" customWidth="1"/>
    <col min="41" max="41" width="11" hidden="1" customWidth="1"/>
    <col min="42" max="51" width="11" customWidth="1"/>
  </cols>
  <sheetData>
    <row r="1" spans="1:20" ht="146.15" customHeight="1">
      <c r="J1" s="12"/>
      <c r="K1" s="8"/>
      <c r="L1" s="8"/>
      <c r="Q1"/>
      <c r="T1" s="3"/>
    </row>
    <row r="2" spans="1:20">
      <c r="G2"/>
      <c r="H2"/>
      <c r="I2"/>
    </row>
    <row r="3" spans="1:20" ht="34" customHeight="1" thickBot="1">
      <c r="B3" s="668"/>
      <c r="C3" s="668"/>
      <c r="D3" s="668"/>
      <c r="E3" s="668"/>
    </row>
    <row r="4" spans="1:20" ht="34" customHeight="1" thickBot="1">
      <c r="B4" s="438" t="s">
        <v>199</v>
      </c>
      <c r="C4" s="439"/>
      <c r="D4" s="439"/>
      <c r="E4" s="436"/>
      <c r="G4" s="449"/>
      <c r="H4" s="447"/>
      <c r="I4" s="448" t="s">
        <v>57</v>
      </c>
    </row>
    <row r="5" spans="1:20" ht="20.149999999999999" customHeight="1">
      <c r="B5" s="437" t="s">
        <v>3</v>
      </c>
      <c r="C5" s="669"/>
      <c r="D5" s="669"/>
      <c r="E5" s="669"/>
      <c r="G5" s="566"/>
      <c r="H5" s="567"/>
      <c r="I5" s="567"/>
    </row>
    <row r="6" spans="1:20" ht="26.5" thickBot="1">
      <c r="B6" s="556" t="s">
        <v>200</v>
      </c>
      <c r="C6" s="557" t="s">
        <v>201</v>
      </c>
      <c r="D6" s="557" t="s">
        <v>4</v>
      </c>
      <c r="E6" s="558" t="s">
        <v>202</v>
      </c>
      <c r="G6" s="566"/>
      <c r="H6" s="568" t="s">
        <v>203</v>
      </c>
      <c r="I6" s="568"/>
    </row>
    <row r="7" spans="1:20" ht="31.5" thickBot="1">
      <c r="B7" s="564" t="s">
        <v>204</v>
      </c>
      <c r="C7" s="565"/>
      <c r="D7" s="565"/>
      <c r="E7" s="613">
        <v>1</v>
      </c>
      <c r="G7" s="569">
        <v>1</v>
      </c>
      <c r="H7" s="570" t="s">
        <v>201</v>
      </c>
      <c r="I7" s="571" t="s">
        <v>205</v>
      </c>
    </row>
    <row r="8" spans="1:20" ht="35">
      <c r="B8" s="563" t="s">
        <v>8</v>
      </c>
      <c r="C8" s="563"/>
      <c r="D8" s="563"/>
      <c r="E8" s="563"/>
      <c r="G8" s="569">
        <v>2</v>
      </c>
      <c r="H8" s="570" t="s">
        <v>4</v>
      </c>
      <c r="I8" s="571" t="s">
        <v>251</v>
      </c>
      <c r="J8" s="1"/>
    </row>
    <row r="9" spans="1:20" ht="74.150000000000006" customHeight="1" thickBot="1">
      <c r="B9" s="670" t="s">
        <v>11</v>
      </c>
      <c r="C9" s="671"/>
      <c r="D9" s="671"/>
      <c r="E9" s="672"/>
      <c r="G9" s="572">
        <v>3</v>
      </c>
      <c r="H9" s="570" t="s">
        <v>202</v>
      </c>
      <c r="I9" s="571" t="s">
        <v>206</v>
      </c>
    </row>
    <row r="10" spans="1:20">
      <c r="B10" s="8"/>
      <c r="C10" s="8"/>
      <c r="D10" s="8"/>
      <c r="G10" s="566"/>
      <c r="H10" s="573"/>
      <c r="I10" s="574"/>
    </row>
    <row r="11" spans="1:20" ht="18.5" thickBot="1">
      <c r="A11" s="12">
        <v>1</v>
      </c>
      <c r="B11" s="430" t="s">
        <v>207</v>
      </c>
      <c r="C11" s="431"/>
      <c r="D11" s="432"/>
      <c r="E11" s="433" t="s">
        <v>22</v>
      </c>
      <c r="G11" s="566"/>
      <c r="H11" s="573"/>
      <c r="I11" s="573"/>
    </row>
    <row r="12" spans="1:20" ht="18.5" thickBot="1">
      <c r="B12" s="645"/>
      <c r="C12" s="646"/>
      <c r="D12" s="647"/>
      <c r="E12" s="434"/>
      <c r="G12" s="575">
        <v>1</v>
      </c>
      <c r="H12" s="576" t="s">
        <v>249</v>
      </c>
      <c r="I12" s="577"/>
    </row>
    <row r="13" spans="1:20">
      <c r="B13" s="8"/>
      <c r="C13" s="8"/>
      <c r="D13" s="8"/>
      <c r="G13" s="578"/>
      <c r="H13" s="573"/>
      <c r="I13" s="579"/>
    </row>
    <row r="14" spans="1:20" ht="18.5" thickBot="1">
      <c r="A14" s="12">
        <v>2</v>
      </c>
      <c r="B14" s="15" t="s">
        <v>208</v>
      </c>
      <c r="C14" s="15"/>
      <c r="D14" s="614" t="s">
        <v>47</v>
      </c>
      <c r="G14" s="578"/>
      <c r="H14" s="573"/>
      <c r="I14" s="579"/>
    </row>
    <row r="15" spans="1:20" ht="18.5" thickBot="1">
      <c r="B15" s="9" t="s">
        <v>209</v>
      </c>
      <c r="C15" s="12"/>
      <c r="D15" s="13"/>
      <c r="G15" s="575">
        <v>2</v>
      </c>
      <c r="H15" s="576" t="s">
        <v>210</v>
      </c>
      <c r="I15" s="577"/>
    </row>
    <row r="16" spans="1:20">
      <c r="B16" s="8"/>
      <c r="C16" s="8"/>
      <c r="D16" s="120"/>
      <c r="G16" s="578"/>
      <c r="H16" s="573"/>
      <c r="I16" s="579"/>
    </row>
    <row r="17" spans="1:40" ht="57" customHeight="1" thickBot="1">
      <c r="A17" s="444">
        <v>3</v>
      </c>
      <c r="B17" s="440" t="s">
        <v>211</v>
      </c>
      <c r="C17" s="440"/>
      <c r="D17" s="120"/>
      <c r="G17" s="578"/>
      <c r="H17" s="573"/>
      <c r="I17" s="579"/>
    </row>
    <row r="18" spans="1:40" ht="35.5" thickBot="1">
      <c r="A18" s="39"/>
      <c r="B18" s="1" t="s">
        <v>212</v>
      </c>
      <c r="C18" s="400" t="s">
        <v>213</v>
      </c>
      <c r="D18" s="120"/>
      <c r="G18" s="580">
        <v>3</v>
      </c>
      <c r="H18" s="603" t="s">
        <v>250</v>
      </c>
      <c r="I18" s="604"/>
    </row>
    <row r="19" spans="1:40" ht="24" thickBot="1">
      <c r="A19" s="39"/>
      <c r="B19" s="441" t="s">
        <v>214</v>
      </c>
      <c r="C19" s="615">
        <v>0</v>
      </c>
      <c r="D19" s="120"/>
      <c r="G19" s="578"/>
      <c r="H19" s="581"/>
      <c r="I19" s="582"/>
    </row>
    <row r="20" spans="1:40" ht="50.25" customHeight="1">
      <c r="A20" s="39"/>
      <c r="B20" s="442" t="s">
        <v>215</v>
      </c>
      <c r="C20" s="616">
        <v>0</v>
      </c>
      <c r="D20" s="120"/>
      <c r="G20" s="578"/>
      <c r="H20" s="678" t="s">
        <v>216</v>
      </c>
      <c r="I20" s="679"/>
    </row>
    <row r="21" spans="1:40" ht="23.5">
      <c r="A21" s="39"/>
      <c r="B21" s="442" t="s">
        <v>217</v>
      </c>
      <c r="C21" s="616">
        <v>0</v>
      </c>
      <c r="D21" s="120"/>
      <c r="G21" s="578"/>
      <c r="H21" s="607"/>
      <c r="I21" s="608"/>
    </row>
    <row r="22" spans="1:40" ht="24" thickBot="1">
      <c r="A22" s="39"/>
      <c r="B22" s="442" t="s">
        <v>218</v>
      </c>
      <c r="C22" s="616">
        <v>0</v>
      </c>
      <c r="D22" s="120"/>
      <c r="G22" s="578"/>
      <c r="H22" s="609"/>
      <c r="I22" s="610"/>
      <c r="K22" s="1"/>
    </row>
    <row r="23" spans="1:40" ht="51" customHeight="1" thickBot="1">
      <c r="A23" s="39"/>
      <c r="B23" s="442" t="s">
        <v>219</v>
      </c>
      <c r="C23" s="616">
        <v>0</v>
      </c>
      <c r="D23" s="120"/>
      <c r="G23" s="578"/>
      <c r="H23" s="609"/>
      <c r="I23" s="610"/>
      <c r="K23" s="1"/>
      <c r="L23" s="50"/>
      <c r="M23" s="50"/>
      <c r="N23" s="50"/>
      <c r="O23" s="50"/>
      <c r="P23" s="50"/>
      <c r="Q23" s="51"/>
      <c r="R23" s="52" t="s">
        <v>14</v>
      </c>
      <c r="S23" s="53"/>
      <c r="T23" s="54"/>
      <c r="U23" s="50"/>
      <c r="V23" s="50"/>
      <c r="W23" s="50"/>
      <c r="X23" s="50"/>
      <c r="Y23" s="50"/>
      <c r="Z23" s="50"/>
      <c r="AA23" s="52" t="s">
        <v>16</v>
      </c>
      <c r="AB23" s="53"/>
      <c r="AC23" s="54" t="s">
        <v>15</v>
      </c>
      <c r="AD23" s="50"/>
      <c r="AE23" s="50"/>
      <c r="AF23" s="50"/>
      <c r="AG23" s="673" t="s">
        <v>17</v>
      </c>
      <c r="AH23" s="674"/>
      <c r="AI23" s="675"/>
      <c r="AJ23" s="50"/>
      <c r="AK23" s="50"/>
      <c r="AL23" s="50"/>
      <c r="AM23" s="50"/>
      <c r="AN23" s="50"/>
    </row>
    <row r="24" spans="1:40" ht="21.75" customHeight="1" thickBot="1">
      <c r="A24" s="39"/>
      <c r="B24" s="442" t="s">
        <v>220</v>
      </c>
      <c r="C24" s="616">
        <v>0</v>
      </c>
      <c r="D24" s="120"/>
      <c r="G24" s="578"/>
      <c r="H24" s="609"/>
      <c r="I24" s="610"/>
      <c r="K24" s="1"/>
      <c r="L24" s="118"/>
      <c r="M24" s="118"/>
      <c r="N24" s="118"/>
      <c r="O24" s="50"/>
      <c r="P24" s="50"/>
      <c r="Q24" s="51"/>
      <c r="R24" s="55" t="s">
        <v>3</v>
      </c>
      <c r="S24" s="56" t="s">
        <v>20</v>
      </c>
      <c r="T24" s="114"/>
      <c r="U24" s="50"/>
      <c r="V24" s="50"/>
      <c r="W24" s="50"/>
      <c r="X24" s="50"/>
      <c r="Y24" s="50"/>
      <c r="Z24" s="50"/>
      <c r="AA24" s="55" t="s">
        <v>3</v>
      </c>
      <c r="AB24" s="56" t="s">
        <v>20</v>
      </c>
      <c r="AC24" s="57">
        <v>1394.72</v>
      </c>
      <c r="AD24" s="50"/>
      <c r="AE24" s="50"/>
      <c r="AF24" s="50"/>
      <c r="AG24" s="496"/>
      <c r="AH24" s="497"/>
      <c r="AI24" s="498"/>
      <c r="AJ24" s="50"/>
      <c r="AK24" s="50"/>
      <c r="AL24" s="50"/>
      <c r="AM24" s="50"/>
      <c r="AN24" s="50"/>
    </row>
    <row r="25" spans="1:40" ht="44" thickBot="1">
      <c r="A25" s="39"/>
      <c r="B25" s="442" t="s">
        <v>221</v>
      </c>
      <c r="C25" s="616">
        <v>0</v>
      </c>
      <c r="D25" s="120"/>
      <c r="G25" s="578"/>
      <c r="H25" s="609"/>
      <c r="I25" s="610"/>
      <c r="K25" s="1"/>
      <c r="L25" s="118"/>
      <c r="M25" s="118"/>
      <c r="N25" s="50"/>
      <c r="O25" s="50"/>
      <c r="P25" s="50"/>
      <c r="Q25" s="58" t="s">
        <v>25</v>
      </c>
      <c r="R25" s="58" t="s">
        <v>26</v>
      </c>
      <c r="S25" s="117">
        <f>C28</f>
        <v>1000</v>
      </c>
      <c r="T25" s="6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61" t="s">
        <v>27</v>
      </c>
      <c r="AH25" s="499" t="s">
        <v>28</v>
      </c>
      <c r="AI25" s="424">
        <v>3.15</v>
      </c>
      <c r="AJ25" s="50"/>
      <c r="AK25" s="50"/>
      <c r="AL25" s="50"/>
      <c r="AM25" s="50"/>
      <c r="AN25" s="50"/>
    </row>
    <row r="26" spans="1:40" ht="23">
      <c r="A26" s="39"/>
      <c r="B26" s="443" t="s">
        <v>222</v>
      </c>
      <c r="C26" s="617">
        <v>0</v>
      </c>
      <c r="D26" s="402"/>
      <c r="G26" s="578"/>
      <c r="H26" s="609"/>
      <c r="I26" s="610"/>
      <c r="K26" s="1"/>
      <c r="L26" s="118"/>
      <c r="M26" s="118"/>
      <c r="N26" s="50"/>
      <c r="O26" s="50"/>
      <c r="P26" s="50"/>
      <c r="Q26" s="62"/>
      <c r="R26" s="59"/>
      <c r="S26" s="59"/>
      <c r="T26" s="60"/>
      <c r="U26" s="50"/>
      <c r="V26" s="50"/>
      <c r="W26" s="50"/>
      <c r="X26" s="50"/>
      <c r="Y26" s="50"/>
      <c r="Z26" s="63" t="s">
        <v>25</v>
      </c>
      <c r="AA26" s="64" t="s">
        <v>31</v>
      </c>
      <c r="AB26" s="65"/>
      <c r="AC26" s="50"/>
      <c r="AD26" s="50"/>
      <c r="AE26" s="50"/>
      <c r="AF26" s="50"/>
      <c r="AG26" s="676"/>
      <c r="AH26" s="676"/>
      <c r="AI26" s="677"/>
      <c r="AJ26" s="519"/>
      <c r="AK26" s="527"/>
      <c r="AL26" s="519"/>
      <c r="AM26" s="50"/>
      <c r="AN26" s="50"/>
    </row>
    <row r="27" spans="1:40" ht="31.5" thickBot="1">
      <c r="A27" s="39"/>
      <c r="B27" s="8"/>
      <c r="C27" s="8"/>
      <c r="D27" s="120"/>
      <c r="G27" s="578"/>
      <c r="H27" s="611" t="s">
        <v>223</v>
      </c>
      <c r="I27" s="612"/>
      <c r="J27" s="1"/>
      <c r="K27" s="1"/>
      <c r="L27" s="86"/>
      <c r="M27" s="86"/>
      <c r="N27" s="50"/>
      <c r="O27" s="50"/>
      <c r="P27" s="50"/>
      <c r="Q27" s="62"/>
      <c r="R27" s="67"/>
      <c r="S27" s="68"/>
      <c r="T27" s="60"/>
      <c r="U27" s="50"/>
      <c r="V27" s="50"/>
      <c r="W27" s="50"/>
      <c r="X27" s="50"/>
      <c r="Y27" s="50"/>
      <c r="Z27" s="50"/>
      <c r="AA27" s="67" t="s">
        <v>224</v>
      </c>
      <c r="AB27" s="68">
        <f>C28</f>
        <v>1000</v>
      </c>
      <c r="AC27" s="50"/>
      <c r="AD27" s="50"/>
      <c r="AE27" s="50"/>
      <c r="AF27" s="50"/>
      <c r="AJ27" s="528"/>
      <c r="AK27" s="529"/>
      <c r="AL27" s="519"/>
      <c r="AM27" s="50"/>
      <c r="AN27" s="50"/>
    </row>
    <row r="28" spans="1:40" ht="87" customHeight="1" thickBot="1">
      <c r="A28" s="40">
        <v>4</v>
      </c>
      <c r="B28" s="401" t="s">
        <v>225</v>
      </c>
      <c r="C28" s="618">
        <v>1000</v>
      </c>
      <c r="D28" s="659" t="str">
        <f>IF(C28&lt;AJ46,"ADVERTENCIA EL P.E.M. QUE USTED INDICA ES INFERIOR AL ESTIMADO POR EL AYUNTAMIENTO Y SERÁ REVISADO", "CONTINUE")</f>
        <v>CONTINUE</v>
      </c>
      <c r="E28" s="660"/>
      <c r="F28" s="660"/>
      <c r="G28" s="578"/>
      <c r="H28" s="568"/>
      <c r="I28" s="583"/>
      <c r="J28" s="1"/>
      <c r="K28" s="1"/>
      <c r="L28" s="86"/>
      <c r="M28" s="86"/>
      <c r="N28" s="50"/>
      <c r="O28" s="50"/>
      <c r="P28" s="50"/>
      <c r="Q28" s="62"/>
      <c r="R28" s="59"/>
      <c r="S28" s="59"/>
      <c r="T28" s="60"/>
      <c r="U28" s="50"/>
      <c r="V28" s="50"/>
      <c r="W28" s="69"/>
      <c r="X28" s="70" t="s">
        <v>47</v>
      </c>
      <c r="Y28" s="50"/>
      <c r="Z28" s="50"/>
      <c r="AA28" s="115"/>
      <c r="AB28" s="116"/>
      <c r="AC28" s="50"/>
      <c r="AD28" s="50"/>
      <c r="AE28" s="50"/>
      <c r="AF28" s="50"/>
      <c r="AG28" s="526"/>
      <c r="AH28" s="526"/>
      <c r="AI28" s="113" t="s">
        <v>82</v>
      </c>
      <c r="AJ28" s="530"/>
      <c r="AK28" s="529"/>
      <c r="AL28" s="519"/>
      <c r="AM28" s="50"/>
      <c r="AN28" s="50"/>
    </row>
    <row r="29" spans="1:40" ht="35.5" thickBot="1">
      <c r="A29" s="39"/>
      <c r="B29" s="8"/>
      <c r="C29" s="35"/>
      <c r="D29" s="661"/>
      <c r="E29" s="662"/>
      <c r="F29" s="662"/>
      <c r="G29" s="584">
        <v>4</v>
      </c>
      <c r="H29" s="603" t="s">
        <v>67</v>
      </c>
      <c r="I29" s="604"/>
      <c r="J29" s="1"/>
      <c r="K29" s="1"/>
      <c r="L29" s="86"/>
      <c r="M29" s="50"/>
      <c r="N29" s="50"/>
      <c r="O29" s="50"/>
      <c r="P29" s="50"/>
      <c r="Q29" s="62"/>
      <c r="R29" s="64"/>
      <c r="S29" s="73"/>
      <c r="T29" s="60"/>
      <c r="U29" s="50"/>
      <c r="V29" s="50"/>
      <c r="W29" s="71">
        <v>1</v>
      </c>
      <c r="X29" s="72" t="s">
        <v>42</v>
      </c>
      <c r="Y29" s="50"/>
      <c r="Z29" s="50"/>
      <c r="AA29" s="59"/>
      <c r="AB29" s="59"/>
      <c r="AC29" s="50"/>
      <c r="AD29" s="50"/>
      <c r="AE29" s="50"/>
      <c r="AF29" s="50"/>
      <c r="AG29" s="112"/>
      <c r="AH29" s="112"/>
      <c r="AI29" s="532" t="s">
        <v>226</v>
      </c>
      <c r="AJ29" s="528">
        <f>C28-C33</f>
        <v>990</v>
      </c>
      <c r="AK29" s="529">
        <f>IF(AJ29&lt;=0,0,1)</f>
        <v>1</v>
      </c>
      <c r="AL29" s="519"/>
      <c r="AM29" s="50"/>
      <c r="AN29" s="50"/>
    </row>
    <row r="30" spans="1:40" ht="21.5" thickBot="1">
      <c r="A30" s="39"/>
      <c r="B30" s="8"/>
      <c r="C30" s="35"/>
      <c r="D30" s="8"/>
      <c r="G30" s="585"/>
      <c r="H30" s="586"/>
      <c r="I30" s="587"/>
      <c r="J30" s="7"/>
      <c r="K30" s="7"/>
      <c r="L30" s="86"/>
      <c r="M30" s="50"/>
      <c r="N30" s="50"/>
      <c r="O30" s="50"/>
      <c r="P30" s="50"/>
      <c r="Q30" s="51"/>
      <c r="R30" s="76"/>
      <c r="S30" s="77"/>
      <c r="T30" s="75"/>
      <c r="U30" s="50"/>
      <c r="V30" s="50"/>
      <c r="W30" s="50"/>
      <c r="X30" s="50"/>
      <c r="Y30" s="50"/>
      <c r="Z30" s="50"/>
      <c r="AA30" s="64" t="s">
        <v>52</v>
      </c>
      <c r="AB30" s="73">
        <f>AB27</f>
        <v>1000</v>
      </c>
      <c r="AC30" s="50"/>
      <c r="AD30" s="50"/>
      <c r="AE30" s="50"/>
      <c r="AF30" s="50"/>
      <c r="AG30" s="663"/>
      <c r="AH30" s="664"/>
      <c r="AI30" s="665"/>
      <c r="AJ30" s="519"/>
      <c r="AK30" s="519"/>
      <c r="AL30" s="519"/>
      <c r="AM30" s="50"/>
      <c r="AN30" s="50"/>
    </row>
    <row r="31" spans="1:40" ht="60" customHeight="1" thickBot="1">
      <c r="A31" s="444">
        <v>5</v>
      </c>
      <c r="B31" s="33" t="s">
        <v>159</v>
      </c>
      <c r="C31" s="619" t="s">
        <v>47</v>
      </c>
      <c r="D31" s="445"/>
      <c r="G31" s="588"/>
      <c r="H31" s="589"/>
      <c r="I31" s="590"/>
      <c r="J31" s="7"/>
      <c r="K31" s="7"/>
      <c r="L31" s="86"/>
      <c r="M31" s="50"/>
      <c r="N31" s="50"/>
      <c r="O31" s="50"/>
      <c r="P31" s="50"/>
      <c r="Q31" s="51"/>
      <c r="R31" s="63" t="s">
        <v>80</v>
      </c>
      <c r="S31" s="91"/>
      <c r="T31" s="50"/>
      <c r="U31" s="66"/>
      <c r="V31" s="66"/>
      <c r="W31" s="66"/>
      <c r="X31" s="50"/>
      <c r="Y31" s="50"/>
      <c r="Z31" s="50"/>
      <c r="AA31" s="425"/>
      <c r="AB31" s="426"/>
      <c r="AC31" s="118"/>
      <c r="AD31" s="50"/>
      <c r="AE31" s="50"/>
      <c r="AF31" s="50"/>
      <c r="AG31" s="666" t="s">
        <v>227</v>
      </c>
      <c r="AH31" s="667"/>
      <c r="AI31" s="667"/>
      <c r="AJ31" s="535">
        <f>AI25*AK29</f>
        <v>3.15</v>
      </c>
      <c r="AK31" s="519"/>
      <c r="AL31" s="519"/>
      <c r="AM31" s="50"/>
      <c r="AN31" s="50"/>
    </row>
    <row r="32" spans="1:40" ht="35.5" thickBot="1">
      <c r="A32" s="444"/>
      <c r="B32" s="33"/>
      <c r="C32" s="20"/>
      <c r="G32" s="591">
        <v>5</v>
      </c>
      <c r="H32" s="605" t="s">
        <v>228</v>
      </c>
      <c r="I32" s="606"/>
      <c r="J32" s="7"/>
      <c r="K32" s="7"/>
      <c r="L32" s="50"/>
      <c r="M32" s="50"/>
      <c r="N32" s="50"/>
      <c r="O32" s="50"/>
      <c r="P32" s="50"/>
      <c r="Q32" s="51"/>
      <c r="R32" s="91"/>
      <c r="S32" s="91"/>
      <c r="T32" s="50"/>
      <c r="U32" s="50"/>
      <c r="V32" s="50"/>
      <c r="W32" s="50"/>
      <c r="X32" s="50"/>
      <c r="Y32" s="50"/>
      <c r="Z32" s="50"/>
      <c r="AA32" s="78"/>
      <c r="AB32" s="79"/>
      <c r="AC32" s="80"/>
      <c r="AD32" s="50"/>
      <c r="AE32" s="50"/>
      <c r="AF32" s="50"/>
      <c r="AG32" s="427" t="s">
        <v>92</v>
      </c>
      <c r="AH32" s="428"/>
      <c r="AI32" s="98"/>
      <c r="AJ32" s="520"/>
      <c r="AK32" s="520"/>
      <c r="AL32" s="520"/>
      <c r="AM32" s="50"/>
      <c r="AN32" s="50"/>
    </row>
    <row r="33" spans="1:40" ht="19" thickBot="1">
      <c r="A33" s="515" t="s">
        <v>93</v>
      </c>
      <c r="B33" s="516" t="s">
        <v>229</v>
      </c>
      <c r="C33" s="620">
        <v>10</v>
      </c>
      <c r="D33" s="446" t="str">
        <f>IF(OR(AND($C$31="SI",$C$33&gt;0),AND($C$31="NO",$C$33=0)),"CORRECTO","ERROR")</f>
        <v>CORRECTO</v>
      </c>
      <c r="G33" s="592"/>
      <c r="H33" s="593"/>
      <c r="I33" s="594"/>
      <c r="L33" s="50"/>
      <c r="M33" s="50"/>
      <c r="N33" s="50"/>
      <c r="O33" s="50"/>
      <c r="P33" s="50"/>
      <c r="Q33" s="51"/>
      <c r="R33" s="93" t="s">
        <v>86</v>
      </c>
      <c r="S33" s="94">
        <f>S25</f>
        <v>1000</v>
      </c>
      <c r="T33" s="50"/>
      <c r="U33" s="50"/>
      <c r="V33" s="50"/>
      <c r="W33" s="50"/>
      <c r="X33" s="50"/>
      <c r="Y33" s="50"/>
      <c r="Z33" s="50"/>
      <c r="AA33" s="118"/>
      <c r="AB33" s="50"/>
      <c r="AC33" s="78"/>
      <c r="AD33" s="50"/>
      <c r="AE33" s="50"/>
      <c r="AF33" s="50"/>
      <c r="AG33" s="534" t="s">
        <v>100</v>
      </c>
      <c r="AH33" s="50"/>
      <c r="AI33" s="50"/>
      <c r="AJ33" s="533">
        <f>IF(D14="SI",AJ31,0)</f>
        <v>3.15</v>
      </c>
      <c r="AK33" s="531"/>
      <c r="AL33" s="519"/>
      <c r="AM33" s="50"/>
      <c r="AN33" s="50"/>
    </row>
    <row r="34" spans="1:40" ht="69" customHeight="1" thickBot="1">
      <c r="A34" s="539"/>
      <c r="B34" s="516"/>
      <c r="C34" s="540"/>
      <c r="D34" s="445"/>
      <c r="F34" s="34"/>
      <c r="G34" s="580" t="s">
        <v>93</v>
      </c>
      <c r="H34" s="595" t="s">
        <v>230</v>
      </c>
      <c r="I34" s="596"/>
      <c r="L34" s="50"/>
      <c r="M34" s="50"/>
      <c r="N34" s="50"/>
      <c r="O34" s="50"/>
      <c r="P34" s="50"/>
      <c r="Q34" s="85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80"/>
      <c r="AC34" s="81"/>
      <c r="AD34" s="82"/>
      <c r="AE34" s="82"/>
      <c r="AF34" s="83"/>
      <c r="AG34" s="495"/>
      <c r="AH34" s="50"/>
      <c r="AI34" s="50"/>
      <c r="AJ34" s="50"/>
      <c r="AK34" s="50"/>
      <c r="AL34" s="50"/>
      <c r="AM34" s="50"/>
      <c r="AN34" s="50"/>
    </row>
    <row r="35" spans="1:40" ht="19" thickBot="1">
      <c r="A35" s="39">
        <v>6</v>
      </c>
      <c r="B35" s="8" t="s">
        <v>90</v>
      </c>
      <c r="C35" s="621" t="s">
        <v>42</v>
      </c>
      <c r="D35" s="445"/>
      <c r="G35" s="578"/>
      <c r="H35" s="573"/>
      <c r="I35" s="579"/>
      <c r="L35" s="50"/>
      <c r="M35" s="50"/>
      <c r="N35" s="50"/>
      <c r="O35" s="50"/>
      <c r="P35" s="84"/>
      <c r="Q35" s="51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81"/>
      <c r="AD35" s="82"/>
      <c r="AE35" s="82"/>
      <c r="AF35" s="83"/>
      <c r="AH35" s="2" t="s">
        <v>213</v>
      </c>
      <c r="AI35" s="2" t="s">
        <v>231</v>
      </c>
      <c r="AJ35" s="2" t="s">
        <v>232</v>
      </c>
      <c r="AK35" s="50"/>
      <c r="AL35" s="50"/>
      <c r="AM35" s="50"/>
      <c r="AN35" s="50"/>
    </row>
    <row r="36" spans="1:40" ht="35.5" thickBot="1">
      <c r="A36" s="539"/>
      <c r="B36" s="516"/>
      <c r="C36" s="540"/>
      <c r="D36" s="445"/>
      <c r="G36" s="580">
        <v>6</v>
      </c>
      <c r="H36" s="595" t="s">
        <v>228</v>
      </c>
      <c r="I36" s="596"/>
      <c r="L36" s="50"/>
      <c r="M36" s="50"/>
      <c r="N36" s="50"/>
      <c r="O36" s="50"/>
      <c r="P36" s="50"/>
      <c r="Q36" s="51"/>
      <c r="R36" s="101" t="s">
        <v>97</v>
      </c>
      <c r="S36" s="102"/>
      <c r="T36" s="50"/>
      <c r="U36" s="50"/>
      <c r="V36" s="50"/>
      <c r="W36" s="50"/>
      <c r="X36" s="50"/>
      <c r="Y36" s="50"/>
      <c r="Z36" s="64" t="s">
        <v>79</v>
      </c>
      <c r="AA36" s="64" t="s">
        <v>80</v>
      </c>
      <c r="AB36" s="58"/>
      <c r="AC36" s="81"/>
      <c r="AD36" s="82"/>
      <c r="AE36" s="82"/>
      <c r="AF36" s="83"/>
      <c r="AG36" s="478" t="s">
        <v>212</v>
      </c>
      <c r="AH36" s="2" t="s">
        <v>213</v>
      </c>
      <c r="AI36" s="2"/>
      <c r="AJ36" s="2"/>
      <c r="AK36" s="50"/>
      <c r="AL36" s="50"/>
      <c r="AM36" s="50"/>
      <c r="AN36" s="50"/>
    </row>
    <row r="37" spans="1:40" ht="65.150000000000006" customHeight="1" thickBot="1">
      <c r="E37" s="34"/>
      <c r="F37" s="34"/>
      <c r="G37" s="578"/>
      <c r="H37" s="573"/>
      <c r="I37" s="579"/>
      <c r="L37" s="50"/>
      <c r="M37" s="50"/>
      <c r="N37" s="50"/>
      <c r="O37" s="50"/>
      <c r="P37" s="50"/>
      <c r="Q37" s="88"/>
      <c r="R37" s="102"/>
      <c r="S37" s="102"/>
      <c r="T37" s="102"/>
      <c r="U37" s="50"/>
      <c r="V37" s="50"/>
      <c r="W37" s="50"/>
      <c r="X37" s="50"/>
      <c r="Y37" s="50"/>
      <c r="Z37" s="92"/>
      <c r="AA37" s="58"/>
      <c r="AB37" s="58"/>
      <c r="AC37" s="81"/>
      <c r="AD37" s="82"/>
      <c r="AE37" s="82"/>
      <c r="AF37" s="83"/>
      <c r="AG37" s="407" t="s">
        <v>214</v>
      </c>
      <c r="AH37" s="405">
        <f t="shared" ref="AH37:AH42" si="0">C19</f>
        <v>0</v>
      </c>
      <c r="AI37" s="399">
        <v>2750</v>
      </c>
      <c r="AJ37" s="404">
        <f>ROUND(AH37*AI37,2)</f>
        <v>0</v>
      </c>
      <c r="AK37" s="50"/>
      <c r="AL37" s="50"/>
      <c r="AM37" s="50"/>
      <c r="AN37" s="50"/>
    </row>
    <row r="38" spans="1:40" ht="65.25" customHeight="1">
      <c r="A38" s="453"/>
      <c r="B38" s="22" t="s">
        <v>14</v>
      </c>
      <c r="C38" s="23"/>
      <c r="E38" s="10"/>
      <c r="G38" s="597">
        <v>7</v>
      </c>
      <c r="H38" s="598" t="s">
        <v>233</v>
      </c>
      <c r="I38" s="599"/>
      <c r="L38" s="50"/>
      <c r="M38" s="50"/>
      <c r="N38" s="86"/>
      <c r="O38" s="87"/>
      <c r="P38" s="87"/>
      <c r="Q38" s="63" t="s">
        <v>79</v>
      </c>
      <c r="R38" s="33" t="s">
        <v>159</v>
      </c>
      <c r="S38" s="74"/>
      <c r="T38" s="102"/>
      <c r="U38" s="103"/>
      <c r="V38" s="103"/>
      <c r="W38" s="103"/>
      <c r="X38" s="50"/>
      <c r="Y38" s="50"/>
      <c r="Z38" s="92"/>
      <c r="AA38" s="95" t="s">
        <v>86</v>
      </c>
      <c r="AB38" s="96">
        <f>AB30</f>
        <v>1000</v>
      </c>
      <c r="AC38" s="89"/>
      <c r="AD38" s="90"/>
      <c r="AE38" s="82"/>
      <c r="AF38" s="83"/>
      <c r="AG38" s="407" t="s">
        <v>215</v>
      </c>
      <c r="AH38" s="405">
        <f t="shared" si="0"/>
        <v>0</v>
      </c>
      <c r="AI38" s="399">
        <v>1250</v>
      </c>
      <c r="AJ38" s="404">
        <f t="shared" ref="AJ38:AJ44" si="1">ROUND(AH38*AI38,2)</f>
        <v>0</v>
      </c>
      <c r="AK38" s="50"/>
      <c r="AL38" s="50"/>
      <c r="AM38" s="50"/>
      <c r="AN38" s="50"/>
    </row>
    <row r="39" spans="1:40" ht="45" customHeight="1" thickBot="1">
      <c r="A39" s="453"/>
      <c r="B39" s="24" t="s">
        <v>3</v>
      </c>
      <c r="C39" s="32" t="s">
        <v>20</v>
      </c>
      <c r="E39" s="514"/>
      <c r="G39" s="600" t="s">
        <v>110</v>
      </c>
      <c r="H39" s="601" t="s">
        <v>111</v>
      </c>
      <c r="I39" s="602"/>
      <c r="L39" s="50"/>
      <c r="M39" s="50"/>
      <c r="N39" s="86"/>
      <c r="O39" s="87"/>
      <c r="P39" s="87"/>
      <c r="Q39" s="18"/>
      <c r="R39" s="542" t="s">
        <v>234</v>
      </c>
      <c r="S39" s="542"/>
      <c r="T39" s="543">
        <f>C33</f>
        <v>10</v>
      </c>
      <c r="U39" s="34"/>
      <c r="V39" s="34"/>
      <c r="W39" s="34" t="s">
        <v>235</v>
      </c>
      <c r="Y39">
        <f>IF(C31="SI",18.35,0)</f>
        <v>18.350000000000001</v>
      </c>
      <c r="Z39" s="92"/>
      <c r="AA39" s="95"/>
      <c r="AB39" s="96"/>
      <c r="AC39" s="50"/>
      <c r="AD39" s="50"/>
      <c r="AE39" s="50"/>
      <c r="AF39" s="50"/>
      <c r="AG39" s="407" t="s">
        <v>217</v>
      </c>
      <c r="AH39" s="405">
        <f t="shared" si="0"/>
        <v>0</v>
      </c>
      <c r="AI39" s="399">
        <v>500</v>
      </c>
      <c r="AJ39" s="404">
        <f t="shared" si="1"/>
        <v>0</v>
      </c>
      <c r="AK39" s="50"/>
      <c r="AL39" s="50"/>
      <c r="AM39" s="50"/>
      <c r="AN39" s="50"/>
    </row>
    <row r="40" spans="1:40" ht="48" customHeight="1">
      <c r="B40" s="19"/>
      <c r="C40" s="20"/>
      <c r="E40" s="10"/>
      <c r="L40" s="50"/>
      <c r="M40" s="50"/>
      <c r="N40" s="86"/>
      <c r="O40" s="87"/>
      <c r="P40" s="87"/>
      <c r="Q40" s="18"/>
      <c r="R40" s="542" t="s">
        <v>236</v>
      </c>
      <c r="S40" s="542"/>
      <c r="T40" s="543">
        <f>S33-T39</f>
        <v>990</v>
      </c>
      <c r="U40" s="34"/>
      <c r="V40" s="34"/>
      <c r="W40" s="34"/>
      <c r="Z40" s="92"/>
      <c r="AA40" s="95"/>
      <c r="AB40" s="96"/>
      <c r="AC40" s="50"/>
      <c r="AD40" s="50"/>
      <c r="AE40" s="50"/>
      <c r="AF40" s="50"/>
      <c r="AG40" s="407" t="s">
        <v>218</v>
      </c>
      <c r="AH40" s="405">
        <f t="shared" si="0"/>
        <v>0</v>
      </c>
      <c r="AI40" s="399">
        <v>350</v>
      </c>
      <c r="AJ40" s="404">
        <f t="shared" si="1"/>
        <v>0</v>
      </c>
      <c r="AK40" s="50"/>
      <c r="AL40" s="50"/>
      <c r="AM40" s="50"/>
      <c r="AN40" s="50"/>
    </row>
    <row r="41" spans="1:40" ht="21">
      <c r="B41" s="42" t="s">
        <v>168</v>
      </c>
      <c r="C41" s="622">
        <f>S29</f>
        <v>0</v>
      </c>
      <c r="L41" s="50"/>
      <c r="M41" s="50"/>
      <c r="N41" s="86"/>
      <c r="O41" s="87"/>
      <c r="P41" s="87"/>
      <c r="Q41" s="18"/>
      <c r="R41" s="542"/>
      <c r="S41" s="542"/>
      <c r="T41" s="34"/>
      <c r="U41" s="34"/>
      <c r="V41" s="34"/>
      <c r="W41" s="34"/>
      <c r="Z41" s="92"/>
      <c r="AA41" s="95"/>
      <c r="AB41" s="96"/>
      <c r="AC41" s="50"/>
      <c r="AD41" s="50"/>
      <c r="AE41" s="50"/>
      <c r="AF41" s="50"/>
      <c r="AG41" s="407" t="s">
        <v>219</v>
      </c>
      <c r="AH41" s="405">
        <f t="shared" si="0"/>
        <v>0</v>
      </c>
      <c r="AI41" s="399">
        <v>2500</v>
      </c>
      <c r="AJ41" s="404">
        <f t="shared" si="1"/>
        <v>0</v>
      </c>
      <c r="AK41" s="50"/>
      <c r="AL41" s="50"/>
      <c r="AM41" s="50"/>
      <c r="AN41" s="50"/>
    </row>
    <row r="42" spans="1:40" ht="21">
      <c r="B42" s="42" t="s">
        <v>171</v>
      </c>
      <c r="C42" s="622">
        <f>S33</f>
        <v>1000</v>
      </c>
      <c r="G42" s="450"/>
      <c r="L42" s="50"/>
      <c r="M42" s="50"/>
      <c r="N42" s="86"/>
      <c r="O42" s="87"/>
      <c r="P42" s="87"/>
      <c r="Q42" s="18"/>
      <c r="R42" s="542"/>
      <c r="S42" s="542"/>
      <c r="T42" s="34"/>
      <c r="U42" s="34"/>
      <c r="V42" s="34"/>
      <c r="W42" s="34"/>
      <c r="Z42" s="92"/>
      <c r="AA42" s="95"/>
      <c r="AB42" s="96"/>
      <c r="AC42" s="50"/>
      <c r="AD42" s="50"/>
      <c r="AE42" s="50"/>
      <c r="AF42" s="50"/>
      <c r="AG42" s="407" t="s">
        <v>220</v>
      </c>
      <c r="AH42" s="405">
        <f t="shared" si="0"/>
        <v>0</v>
      </c>
      <c r="AI42" s="399">
        <v>3000</v>
      </c>
      <c r="AJ42" s="404">
        <f t="shared" si="1"/>
        <v>0</v>
      </c>
      <c r="AK42" s="50"/>
      <c r="AL42" s="50"/>
      <c r="AM42" s="50"/>
      <c r="AN42" s="50"/>
    </row>
    <row r="43" spans="1:40" ht="21">
      <c r="B43" s="42" t="s">
        <v>176</v>
      </c>
      <c r="C43" s="536">
        <f>S50</f>
        <v>990</v>
      </c>
      <c r="F43" s="10"/>
      <c r="G43" s="451"/>
      <c r="H43" s="4"/>
      <c r="I43" s="4"/>
      <c r="L43" s="50"/>
      <c r="M43" s="50"/>
      <c r="N43" s="86"/>
      <c r="O43" s="87"/>
      <c r="P43" s="87"/>
      <c r="Q43" s="18"/>
      <c r="R43" s="542"/>
      <c r="S43" s="542"/>
      <c r="T43" s="34"/>
      <c r="U43" s="34"/>
      <c r="V43" s="34"/>
      <c r="W43" s="34"/>
      <c r="Z43" s="92"/>
      <c r="AA43" s="95"/>
      <c r="AB43" s="96"/>
      <c r="AC43" s="50"/>
      <c r="AD43" s="50"/>
      <c r="AE43" s="50"/>
      <c r="AF43" s="50"/>
      <c r="AG43" s="407"/>
      <c r="AH43" s="406"/>
      <c r="AI43" s="399"/>
      <c r="AJ43" s="404"/>
      <c r="AK43" s="50"/>
      <c r="AL43" s="50"/>
      <c r="AM43" s="50"/>
      <c r="AN43" s="50"/>
    </row>
    <row r="44" spans="1:40" ht="25" customHeight="1" thickBot="1">
      <c r="B44" s="537" t="s">
        <v>237</v>
      </c>
      <c r="C44" s="538">
        <f>-S51</f>
        <v>0</v>
      </c>
      <c r="D44" s="562"/>
      <c r="F44" s="10"/>
      <c r="G44" s="451"/>
      <c r="H44" s="429"/>
      <c r="I44" s="429"/>
      <c r="L44" s="50"/>
      <c r="M44" s="50"/>
      <c r="N44" s="86"/>
      <c r="O44" s="87"/>
      <c r="P44" s="87"/>
      <c r="Q44" s="18"/>
      <c r="R44" s="542"/>
      <c r="S44" s="542"/>
      <c r="T44" s="34"/>
      <c r="U44" s="34"/>
      <c r="V44" s="34"/>
      <c r="W44" s="34"/>
      <c r="Z44" s="92"/>
      <c r="AA44" s="95"/>
      <c r="AB44" s="96"/>
      <c r="AC44" s="50"/>
      <c r="AD44" s="50"/>
      <c r="AE44" s="50"/>
      <c r="AF44" s="50"/>
      <c r="AG44" s="407" t="s">
        <v>221</v>
      </c>
      <c r="AH44" s="406">
        <v>0</v>
      </c>
      <c r="AI44" s="399">
        <v>4500</v>
      </c>
      <c r="AJ44" s="404">
        <f t="shared" si="1"/>
        <v>0</v>
      </c>
      <c r="AK44" s="50"/>
      <c r="AL44" s="50"/>
      <c r="AM44" s="50"/>
      <c r="AN44" s="50"/>
    </row>
    <row r="45" spans="1:40" ht="88.5" customHeight="1" thickBot="1">
      <c r="B45" s="42" t="s">
        <v>238</v>
      </c>
      <c r="C45" s="622">
        <f>S52</f>
        <v>990</v>
      </c>
      <c r="G45" s="452"/>
      <c r="H45" s="429"/>
      <c r="I45" s="429"/>
      <c r="L45" s="50"/>
      <c r="M45" s="50"/>
      <c r="N45" s="99"/>
      <c r="O45" s="100"/>
      <c r="P45" s="100"/>
      <c r="Q45" s="63">
        <v>5</v>
      </c>
      <c r="R45" s="105" t="s">
        <v>109</v>
      </c>
      <c r="S45" s="6" t="str">
        <f>C35</f>
        <v>NO</v>
      </c>
      <c r="T45" s="501"/>
      <c r="U45" s="103"/>
      <c r="V45" s="103"/>
      <c r="W45" s="103"/>
      <c r="X45" s="50"/>
      <c r="Y45" s="50"/>
      <c r="Z45" s="97"/>
      <c r="AA45" s="97"/>
      <c r="AB45" s="97"/>
      <c r="AC45" s="50"/>
      <c r="AD45" s="50"/>
      <c r="AE45" s="50"/>
      <c r="AF45" s="50"/>
      <c r="AG45" s="407" t="s">
        <v>239</v>
      </c>
      <c r="AH45" s="406">
        <v>0</v>
      </c>
      <c r="AI45" s="403"/>
      <c r="AJ45" s="555">
        <f>C26</f>
        <v>0</v>
      </c>
      <c r="AK45" s="50"/>
      <c r="AL45" s="50"/>
      <c r="AM45" s="50"/>
      <c r="AN45" s="50"/>
    </row>
    <row r="46" spans="1:40" ht="65.150000000000006" customHeight="1">
      <c r="B46" s="44" t="s">
        <v>141</v>
      </c>
      <c r="C46" s="623">
        <f>S53</f>
        <v>1.6667000000000001E-2</v>
      </c>
      <c r="H46" s="5"/>
      <c r="I46" s="17"/>
      <c r="N46" s="99"/>
      <c r="O46" s="100"/>
      <c r="P46" s="100"/>
      <c r="Q46" s="88"/>
      <c r="R46" s="66"/>
      <c r="S46" s="66"/>
      <c r="T46" s="66"/>
      <c r="U46" s="509" t="s">
        <v>240</v>
      </c>
      <c r="V46" s="510"/>
      <c r="W46" s="510"/>
      <c r="X46" s="510"/>
      <c r="Y46" s="509" t="s">
        <v>241</v>
      </c>
      <c r="Z46" s="97"/>
      <c r="AA46" s="97"/>
      <c r="AB46" s="97"/>
      <c r="AC46" s="50"/>
      <c r="AD46" s="50"/>
      <c r="AE46" s="50"/>
      <c r="AF46" s="50"/>
      <c r="AH46" s="2"/>
      <c r="AI46" s="2" t="s">
        <v>242</v>
      </c>
      <c r="AJ46" s="399">
        <f>SUM(AJ37:AJ45)</f>
        <v>0</v>
      </c>
      <c r="AK46" s="50"/>
      <c r="AL46" s="50"/>
      <c r="AM46" s="50"/>
      <c r="AN46" s="50"/>
    </row>
    <row r="47" spans="1:40" ht="21">
      <c r="B47" s="44" t="s">
        <v>177</v>
      </c>
      <c r="C47" s="624">
        <f>S54</f>
        <v>16.5</v>
      </c>
      <c r="D47" s="478"/>
      <c r="N47" s="86"/>
      <c r="O47" s="87"/>
      <c r="P47" s="87"/>
      <c r="Q47" s="88"/>
      <c r="R47" s="66" t="s">
        <v>114</v>
      </c>
      <c r="S47" s="66"/>
      <c r="T47" s="66"/>
      <c r="U47" s="509" t="s">
        <v>47</v>
      </c>
      <c r="V47" s="510"/>
      <c r="W47" s="510"/>
      <c r="X47" s="511">
        <v>0.1</v>
      </c>
      <c r="Y47" s="512">
        <f>T40*X47</f>
        <v>99</v>
      </c>
      <c r="Z47" s="64" t="s">
        <v>98</v>
      </c>
      <c r="AA47" s="64" t="s">
        <v>99</v>
      </c>
      <c r="AB47" s="58"/>
      <c r="AC47" s="50"/>
      <c r="AD47" s="50"/>
      <c r="AE47" s="50"/>
      <c r="AF47" s="50"/>
      <c r="AH47" s="2"/>
      <c r="AK47" s="50"/>
      <c r="AL47" s="50"/>
      <c r="AM47" s="50"/>
      <c r="AN47" s="50"/>
    </row>
    <row r="48" spans="1:40" ht="21.5" thickBot="1">
      <c r="A48" s="453"/>
      <c r="B48" s="44" t="s">
        <v>243</v>
      </c>
      <c r="C48" s="625">
        <f>Y39</f>
        <v>18.350000000000001</v>
      </c>
      <c r="N48" s="86"/>
      <c r="O48" s="87"/>
      <c r="P48" s="87"/>
      <c r="Q48" s="88"/>
      <c r="R48" s="66"/>
      <c r="S48" s="66"/>
      <c r="T48" s="66"/>
      <c r="U48" s="510" t="s">
        <v>42</v>
      </c>
      <c r="V48" s="510"/>
      <c r="W48" s="510"/>
      <c r="X48" s="511">
        <v>1</v>
      </c>
      <c r="Y48" s="513">
        <f>T40*X48</f>
        <v>990</v>
      </c>
      <c r="Z48" s="92"/>
      <c r="AA48" s="58" t="s">
        <v>102</v>
      </c>
      <c r="AB48" s="104">
        <v>2.1999999999999999E-2</v>
      </c>
      <c r="AC48" s="50"/>
      <c r="AD48" s="50"/>
      <c r="AE48" s="50"/>
      <c r="AF48" s="50"/>
      <c r="AH48" s="2"/>
      <c r="AK48" s="50"/>
      <c r="AL48" s="50"/>
      <c r="AM48" s="50"/>
      <c r="AN48" s="50"/>
    </row>
    <row r="49" spans="1:40" ht="21.5" thickBot="1">
      <c r="B49" s="29" t="s">
        <v>178</v>
      </c>
      <c r="C49" s="626">
        <f>S65</f>
        <v>34.85</v>
      </c>
      <c r="N49" s="86"/>
      <c r="O49" s="87"/>
      <c r="P49" s="87"/>
      <c r="Q49" s="88"/>
      <c r="R49" s="75"/>
      <c r="S49" s="6"/>
      <c r="T49" s="66">
        <f>IF(C35="SI",Y47,Y48)</f>
        <v>990</v>
      </c>
      <c r="U49" s="504"/>
      <c r="V49" s="505"/>
      <c r="W49" s="506"/>
      <c r="X49" s="502"/>
      <c r="Y49" s="502"/>
      <c r="Z49" s="92"/>
      <c r="AA49" s="95" t="s">
        <v>105</v>
      </c>
      <c r="AB49" s="96">
        <f>ROUND((AB38*AB48),2)</f>
        <v>22</v>
      </c>
      <c r="AC49" s="50"/>
      <c r="AD49" s="50"/>
      <c r="AE49" s="50"/>
      <c r="AF49" s="50"/>
      <c r="AK49" s="50"/>
      <c r="AL49" s="50"/>
      <c r="AM49" s="50"/>
      <c r="AN49" s="50"/>
    </row>
    <row r="50" spans="1:40" ht="21">
      <c r="B50" s="478"/>
      <c r="M50" s="478"/>
      <c r="N50" s="86"/>
      <c r="O50" s="87"/>
      <c r="P50" s="87"/>
      <c r="Q50" s="101" t="s">
        <v>96</v>
      </c>
      <c r="R50" s="63" t="s">
        <v>244</v>
      </c>
      <c r="S50" s="111">
        <f>T49</f>
        <v>990</v>
      </c>
      <c r="U50" s="524" t="s">
        <v>245</v>
      </c>
      <c r="V50" s="507"/>
      <c r="W50" s="508"/>
      <c r="X50" s="503"/>
      <c r="Y50" s="503"/>
      <c r="Z50" s="50"/>
      <c r="AA50" s="50"/>
      <c r="AB50" s="50"/>
      <c r="AC50" s="50"/>
      <c r="AD50" s="50"/>
      <c r="AE50" s="50"/>
      <c r="AF50" s="50"/>
      <c r="AM50" s="50"/>
      <c r="AN50" s="50"/>
    </row>
    <row r="51" spans="1:40" ht="18.5">
      <c r="B51" s="18"/>
      <c r="C51" s="18"/>
      <c r="M51" s="493"/>
      <c r="N51" s="86"/>
      <c r="O51" s="87"/>
      <c r="P51" s="87"/>
      <c r="Q51" s="525"/>
      <c r="R51" s="514"/>
      <c r="S51" s="544"/>
      <c r="T51" s="545"/>
      <c r="U51" s="546"/>
      <c r="V51" s="514"/>
      <c r="W51" s="544"/>
      <c r="X51" s="544"/>
      <c r="Y51" s="544"/>
      <c r="Z51" s="50"/>
      <c r="AA51" s="50"/>
      <c r="AB51" s="50"/>
      <c r="AC51" s="50"/>
      <c r="AD51" s="50"/>
      <c r="AE51" s="50"/>
      <c r="AF51" s="50"/>
      <c r="AM51" s="50"/>
      <c r="AN51" s="50"/>
    </row>
    <row r="52" spans="1:40" ht="19" thickBot="1">
      <c r="B52" s="1"/>
      <c r="C52" s="1"/>
      <c r="L52" s="478"/>
      <c r="M52" s="493"/>
      <c r="N52" s="86"/>
      <c r="O52" s="87"/>
      <c r="P52" s="87"/>
      <c r="Q52" s="88"/>
      <c r="R52" s="63" t="s">
        <v>137</v>
      </c>
      <c r="S52" s="106">
        <f>S50</f>
        <v>990</v>
      </c>
      <c r="T52" s="119"/>
      <c r="U52" s="547"/>
      <c r="V52" s="548"/>
      <c r="W52" s="549"/>
      <c r="X52" s="548"/>
      <c r="Y52" s="550"/>
      <c r="Z52" s="50"/>
      <c r="AA52" s="50"/>
      <c r="AB52" s="50"/>
      <c r="AC52" s="50"/>
      <c r="AD52" s="50"/>
      <c r="AE52" s="50"/>
      <c r="AF52" s="50"/>
      <c r="AM52" s="50"/>
      <c r="AN52" s="50"/>
    </row>
    <row r="53" spans="1:40" ht="30" customHeight="1">
      <c r="B53" s="22" t="s">
        <v>16</v>
      </c>
      <c r="C53" s="23"/>
      <c r="L53" s="478"/>
      <c r="M53" s="478"/>
      <c r="N53" s="86"/>
      <c r="O53" s="87"/>
      <c r="P53" s="87"/>
      <c r="Q53" s="88"/>
      <c r="R53" s="107" t="s">
        <v>141</v>
      </c>
      <c r="S53" s="108">
        <v>1.6667000000000001E-2</v>
      </c>
      <c r="T53" s="66"/>
      <c r="U53" s="521"/>
      <c r="V53" s="521"/>
      <c r="W53" s="522"/>
      <c r="X53" s="523"/>
      <c r="Y53" s="523"/>
      <c r="Z53" s="50"/>
      <c r="AA53" s="50"/>
      <c r="AB53" s="50"/>
      <c r="AC53" s="50"/>
      <c r="AD53" s="50"/>
      <c r="AE53" s="50"/>
      <c r="AF53" s="50"/>
      <c r="AM53" s="50"/>
      <c r="AN53" s="50"/>
    </row>
    <row r="54" spans="1:40" ht="27.75" customHeight="1" thickBot="1">
      <c r="B54" s="24" t="s">
        <v>3</v>
      </c>
      <c r="C54" s="32" t="s">
        <v>20</v>
      </c>
      <c r="D54" s="429"/>
      <c r="H54" s="16"/>
      <c r="I54" s="16"/>
      <c r="K54" s="4"/>
      <c r="L54" s="493"/>
      <c r="M54" s="478"/>
      <c r="N54" s="50"/>
      <c r="O54" s="87"/>
      <c r="P54" s="87"/>
      <c r="Q54" s="88"/>
      <c r="R54" s="107" t="s">
        <v>145</v>
      </c>
      <c r="S54" s="106">
        <f>ROUND((S52*S53),2)</f>
        <v>16.5</v>
      </c>
      <c r="T54" s="66"/>
      <c r="U54" s="517"/>
      <c r="V54" s="517"/>
      <c r="W54" s="518"/>
      <c r="X54" s="520"/>
      <c r="Y54" s="520"/>
      <c r="Z54" s="50"/>
      <c r="AA54" s="50"/>
      <c r="AB54" s="50"/>
      <c r="AC54" s="50"/>
      <c r="AD54" s="50"/>
      <c r="AE54" s="50"/>
      <c r="AF54" s="50"/>
      <c r="AM54" s="50"/>
      <c r="AN54" s="50"/>
    </row>
    <row r="55" spans="1:40" ht="27.75" customHeight="1">
      <c r="B55" s="500"/>
      <c r="C55" s="47"/>
      <c r="D55" s="429"/>
      <c r="F55" s="10"/>
      <c r="H55" s="16"/>
      <c r="I55" s="16"/>
      <c r="K55" s="429"/>
      <c r="L55" s="493"/>
      <c r="M55" s="478"/>
      <c r="N55" s="50"/>
      <c r="O55" s="50"/>
      <c r="P55" s="50"/>
      <c r="Q55" s="88"/>
      <c r="R55" s="91" t="s">
        <v>246</v>
      </c>
      <c r="S55" s="91">
        <f>Y39</f>
        <v>18.350000000000001</v>
      </c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M55" s="50"/>
      <c r="AN55" s="50"/>
    </row>
    <row r="56" spans="1:40" ht="18" customHeight="1">
      <c r="A56" s="453"/>
      <c r="B56" s="48" t="s">
        <v>141</v>
      </c>
      <c r="C56" s="627">
        <v>2.1999999999999999E-2</v>
      </c>
      <c r="F56" s="10"/>
      <c r="K56" s="429"/>
      <c r="L56" s="478"/>
      <c r="N56" s="50"/>
      <c r="O56" s="84"/>
      <c r="P56" s="50"/>
      <c r="Q56" s="88"/>
      <c r="R56" s="91" t="s">
        <v>247</v>
      </c>
      <c r="S56" s="551">
        <f>S54+S55</f>
        <v>34.85</v>
      </c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M56" s="50"/>
      <c r="AN56" s="50"/>
    </row>
    <row r="57" spans="1:40" ht="18" customHeight="1">
      <c r="B57" s="25" t="s">
        <v>168</v>
      </c>
      <c r="C57" s="628">
        <f>C41</f>
        <v>0</v>
      </c>
      <c r="K57" s="429"/>
      <c r="L57" s="478"/>
      <c r="N57" s="50"/>
      <c r="O57" s="50"/>
      <c r="P57" s="50"/>
      <c r="Q57" s="88"/>
      <c r="R57" s="50"/>
      <c r="S57" s="50"/>
      <c r="T57" s="50"/>
      <c r="U57" s="50"/>
      <c r="V57" s="50"/>
      <c r="W57" s="50"/>
      <c r="X57" s="50"/>
      <c r="Y57" s="50"/>
      <c r="Z57" s="110" t="s">
        <v>174</v>
      </c>
      <c r="AA57" s="64" t="s">
        <v>175</v>
      </c>
      <c r="AB57" s="111">
        <f>AB49</f>
        <v>22</v>
      </c>
      <c r="AC57" s="50"/>
      <c r="AD57" s="50"/>
      <c r="AE57" s="50"/>
      <c r="AF57" s="50"/>
      <c r="AM57" s="50"/>
      <c r="AN57" s="50"/>
    </row>
    <row r="58" spans="1:40" ht="18.5" thickBot="1">
      <c r="B58" s="26" t="s">
        <v>171</v>
      </c>
      <c r="C58" s="628">
        <f>AB38</f>
        <v>1000</v>
      </c>
      <c r="J58" s="4"/>
      <c r="K58" s="429"/>
      <c r="N58" s="50"/>
      <c r="O58" s="50"/>
      <c r="P58" s="50"/>
      <c r="Q58" s="88"/>
      <c r="R58" s="36" t="s">
        <v>151</v>
      </c>
      <c r="S58" s="36"/>
      <c r="T58" s="552"/>
      <c r="U58" s="36"/>
      <c r="V58" s="36"/>
      <c r="W58" s="36"/>
      <c r="X58" s="50"/>
      <c r="Y58" s="50"/>
      <c r="Z58" s="50"/>
      <c r="AA58" s="50"/>
      <c r="AB58" s="50"/>
      <c r="AC58" s="50"/>
      <c r="AD58" s="50"/>
      <c r="AE58" s="50"/>
      <c r="AF58" s="50"/>
      <c r="AM58" s="50"/>
      <c r="AN58" s="50"/>
    </row>
    <row r="59" spans="1:40" ht="19" thickBot="1">
      <c r="B59" s="21" t="s">
        <v>186</v>
      </c>
      <c r="C59" s="629">
        <f>AB49</f>
        <v>22</v>
      </c>
      <c r="J59" s="429"/>
      <c r="N59" s="50"/>
      <c r="O59" s="50"/>
      <c r="P59" s="50"/>
      <c r="Q59" s="63" t="s">
        <v>136</v>
      </c>
      <c r="R59" s="36"/>
      <c r="S59" s="36"/>
      <c r="T59" s="541" t="s">
        <v>47</v>
      </c>
      <c r="U59" s="36"/>
      <c r="V59" s="36"/>
      <c r="W59" s="36"/>
      <c r="X59" s="50"/>
      <c r="Y59" s="50"/>
      <c r="Z59" s="50"/>
      <c r="AA59" s="50"/>
      <c r="AB59" s="50"/>
      <c r="AC59" s="50"/>
      <c r="AD59" s="50"/>
      <c r="AE59" s="50"/>
      <c r="AF59" s="50"/>
      <c r="AM59" s="50"/>
      <c r="AN59" s="50"/>
    </row>
    <row r="60" spans="1:40">
      <c r="B60" s="21"/>
      <c r="C60" s="28"/>
      <c r="J60" s="429"/>
      <c r="N60" s="50"/>
      <c r="O60" s="50"/>
      <c r="P60" s="50"/>
      <c r="Q60" s="51"/>
      <c r="R60" s="36"/>
      <c r="S60" s="36"/>
      <c r="T60" s="552"/>
      <c r="U60" s="553">
        <f>IF(T59="NO",0,IF(T59="SI",1))</f>
        <v>1</v>
      </c>
      <c r="V60" s="36">
        <v>18.350000000000001</v>
      </c>
      <c r="W60" s="36">
        <f>U60*V60</f>
        <v>18.350000000000001</v>
      </c>
      <c r="X60" s="50"/>
      <c r="Y60" s="50"/>
      <c r="Z60" s="50"/>
      <c r="AA60" s="50"/>
      <c r="AB60" s="50"/>
      <c r="AC60" s="50"/>
      <c r="AD60" s="50"/>
      <c r="AE60" s="50"/>
      <c r="AF60" s="50"/>
      <c r="AM60" s="50"/>
      <c r="AN60" s="50"/>
    </row>
    <row r="61" spans="1:40" ht="20">
      <c r="B61" s="29" t="s">
        <v>88</v>
      </c>
      <c r="C61" s="630">
        <f>AB57</f>
        <v>22</v>
      </c>
      <c r="J61" s="429"/>
      <c r="K61" s="4"/>
      <c r="N61" s="50"/>
      <c r="O61" s="50"/>
      <c r="P61" s="50"/>
      <c r="Q61" s="51"/>
      <c r="R61" s="36"/>
      <c r="S61" s="36"/>
      <c r="T61" s="552"/>
      <c r="U61" s="36"/>
      <c r="V61" s="36"/>
      <c r="W61" s="36">
        <f>SUM(W59:W60)</f>
        <v>18.350000000000001</v>
      </c>
      <c r="X61" s="50"/>
      <c r="Y61" s="50"/>
      <c r="Z61" s="50"/>
      <c r="AA61" s="50"/>
      <c r="AB61" s="50"/>
      <c r="AC61" s="50"/>
      <c r="AD61" s="50"/>
      <c r="AE61" s="50"/>
      <c r="AF61" s="50"/>
      <c r="AM61" s="50"/>
      <c r="AN61" s="50"/>
    </row>
    <row r="62" spans="1:40" ht="18.5" thickBot="1">
      <c r="J62" s="429"/>
      <c r="K62" s="493"/>
      <c r="Q62" s="51"/>
      <c r="R62" s="36"/>
      <c r="S62" s="36"/>
      <c r="T62" s="36"/>
      <c r="U62" s="36"/>
      <c r="V62" s="36"/>
      <c r="W62" s="36"/>
      <c r="X62" s="50"/>
      <c r="Y62" s="50"/>
      <c r="Z62" s="50"/>
      <c r="AA62" s="50"/>
      <c r="AB62" s="50"/>
    </row>
    <row r="63" spans="1:40" ht="18.5" thickBot="1">
      <c r="K63" s="493"/>
      <c r="Q63" s="51"/>
      <c r="R63" s="36"/>
      <c r="S63" s="36"/>
      <c r="T63" s="36"/>
      <c r="U63" s="554"/>
      <c r="V63" s="36"/>
      <c r="W63" s="36"/>
      <c r="X63" s="50"/>
      <c r="Y63" s="50"/>
      <c r="Z63" s="50"/>
      <c r="AA63" s="50"/>
      <c r="AB63" s="50"/>
    </row>
    <row r="64" spans="1:40" ht="23">
      <c r="B64" s="22" t="s">
        <v>194</v>
      </c>
      <c r="C64" s="23"/>
      <c r="K64" s="478"/>
      <c r="Q64" s="51"/>
      <c r="R64" s="50"/>
      <c r="S64" s="50"/>
      <c r="T64" s="50"/>
      <c r="U64" s="50"/>
      <c r="V64" s="50"/>
      <c r="W64" s="50"/>
      <c r="X64" s="50"/>
      <c r="Y64" s="50"/>
    </row>
    <row r="65" spans="2:25" ht="23.5" thickBot="1">
      <c r="B65" s="24" t="s">
        <v>195</v>
      </c>
      <c r="C65" s="32" t="s">
        <v>20</v>
      </c>
      <c r="J65" s="4"/>
      <c r="K65" s="478"/>
      <c r="Q65" s="51"/>
      <c r="R65" s="64" t="s">
        <v>173</v>
      </c>
      <c r="S65" s="111">
        <f>IF(S56&gt;W61,S56,IF(S56&lt;=W61,W61))</f>
        <v>34.85</v>
      </c>
      <c r="T65" s="50"/>
      <c r="V65" s="50"/>
      <c r="W65" s="50"/>
      <c r="X65" s="50"/>
      <c r="Y65" s="50"/>
    </row>
    <row r="66" spans="2:25" ht="18.5">
      <c r="B66" s="478"/>
      <c r="J66" s="493"/>
      <c r="K66" s="478"/>
      <c r="Q66" s="109" t="s">
        <v>150</v>
      </c>
      <c r="R66" s="50"/>
      <c r="S66" s="50"/>
      <c r="T66" s="50"/>
      <c r="U66" s="50"/>
      <c r="V66" s="50"/>
      <c r="W66" s="50"/>
      <c r="X66" s="50"/>
      <c r="Y66" s="50"/>
    </row>
    <row r="67" spans="2:25">
      <c r="J67" s="493"/>
      <c r="K67" s="478"/>
      <c r="Q67" s="51"/>
      <c r="T67" s="50"/>
      <c r="U67" s="50"/>
      <c r="V67" s="50"/>
      <c r="W67" s="50"/>
      <c r="X67" s="50"/>
      <c r="Y67" s="50"/>
    </row>
    <row r="68" spans="2:25" ht="69" customHeight="1">
      <c r="B68" s="25" t="s">
        <v>177</v>
      </c>
      <c r="C68" s="628">
        <f>AI25</f>
        <v>3.15</v>
      </c>
      <c r="J68" s="478"/>
    </row>
    <row r="69" spans="2:25">
      <c r="B69" s="26" t="s">
        <v>248</v>
      </c>
      <c r="C69" s="628" t="str">
        <f>IF(AJ29&lt;=0,"SI","NO")</f>
        <v>NO</v>
      </c>
      <c r="J69" s="478"/>
    </row>
    <row r="70" spans="2:25" ht="46.5" customHeight="1">
      <c r="B70" s="21"/>
      <c r="C70" s="28"/>
      <c r="J70" s="478"/>
    </row>
    <row r="71" spans="2:25">
      <c r="B71" s="21" t="s">
        <v>198</v>
      </c>
      <c r="C71" s="629" t="str">
        <f>D14</f>
        <v>SI</v>
      </c>
      <c r="E71" s="4"/>
      <c r="J71" s="478"/>
    </row>
    <row r="72" spans="2:25" ht="20">
      <c r="B72" s="29" t="s">
        <v>88</v>
      </c>
      <c r="C72" s="630">
        <f>AJ33</f>
        <v>3.15</v>
      </c>
      <c r="D72" s="478"/>
      <c r="E72" s="429"/>
    </row>
    <row r="73" spans="2:25">
      <c r="E73" s="429"/>
    </row>
    <row r="74" spans="2:25" ht="27.75" customHeight="1">
      <c r="E74" s="5"/>
    </row>
    <row r="76" spans="2:25" ht="46.5" customHeight="1"/>
    <row r="77" spans="2:25" ht="53.25" customHeight="1"/>
    <row r="81" spans="6:6" ht="29.25" customHeight="1"/>
    <row r="82" spans="6:6" ht="31.5" customHeight="1"/>
    <row r="83" spans="6:6">
      <c r="F83" s="4"/>
    </row>
    <row r="84" spans="6:6" ht="65.25" customHeight="1">
      <c r="F84" s="429"/>
    </row>
    <row r="85" spans="6:6">
      <c r="F85" s="429"/>
    </row>
    <row r="86" spans="6:6">
      <c r="F86" s="5"/>
    </row>
  </sheetData>
  <sheetProtection algorithmName="SHA-512" hashValue="SBrmNtLrmpHNpgPlQGFm7Wnou2j3RU3RkJ4hMzfPjhKt1egh0jbTm0z4j4Njbrh5YPuo30dzn8w0pQ+urAbo2Q==" saltValue="TSpwAyLnJhqGUezOmBh8ZQ==" spinCount="100000" sheet="1" objects="1" scenarios="1" selectLockedCells="1"/>
  <mergeCells count="10">
    <mergeCell ref="D28:F29"/>
    <mergeCell ref="AG30:AI30"/>
    <mergeCell ref="AG31:AI31"/>
    <mergeCell ref="B3:E3"/>
    <mergeCell ref="C5:E5"/>
    <mergeCell ref="B9:E9"/>
    <mergeCell ref="B12:D12"/>
    <mergeCell ref="AG23:AI23"/>
    <mergeCell ref="AG26:AI26"/>
    <mergeCell ref="H20:I20"/>
  </mergeCells>
  <conditionalFormatting sqref="D28">
    <cfRule type="containsText" dxfId="1" priority="1" operator="containsText" text="ADVERTENCIA">
      <formula>NOT(ISERROR(SEARCH("ADVERTENCIA",D28)))</formula>
    </cfRule>
  </conditionalFormatting>
  <conditionalFormatting sqref="D31 AC32 D33:D36 AB34 U63">
    <cfRule type="containsText" dxfId="0" priority="2" operator="containsText" text="ERROR">
      <formula>NOT(ISERROR(SEARCH("ERROR",D31)))</formula>
    </cfRule>
  </conditionalFormatting>
  <dataValidations count="9">
    <dataValidation type="list" showInputMessage="1" showErrorMessage="1" promptTitle="ELLECCIÓN" prompt="Indique Si si es una obra de rehabilitación. E indique No en caso de no serlo." sqref="T59 AB32 S30 S45">
      <formula1>$X$28:$X$29</formula1>
    </dataValidation>
    <dataValidation type="list" showInputMessage="1" showErrorMessage="1" promptTitle="ELLECCIÓN" prompt="Elija la casilla &quot;Si&quot; si es una obra de rehabilitación. Y la casilla  &quot;No&quot; en caso de no serlo." sqref="C31 C35">
      <formula1>$X$28:$X$29</formula1>
    </dataValidation>
    <dataValidation type="decimal" allowBlank="1" showInputMessage="1" showErrorMessage="1" errorTitle="ERROR" error="El valor del campo debe ser mayor que 0." promptTitle="Requisito" prompt="El valor tiene que ser mayor que cero." sqref="C28">
      <formula1>0.01</formula1>
      <formula2>99999999999999</formula2>
    </dataValidation>
    <dataValidation type="whole" allowBlank="1" showInputMessage="1" showErrorMessage="1" sqref="S49">
      <formula1>0</formula1>
      <formula2>#REF!</formula2>
    </dataValidation>
    <dataValidation type="list" showInputMessage="1" showErrorMessage="1" promptTitle="ELLECCIÓN" prompt="INDIQUE SI LA UBICACIÓN DEL BIEN EN QUE SE VA A REALIZAR LA OBRA ESTÁ EN SUELO URBANO &quot;SI&quot; CASO CONTRARIO &quot;NO&quot;._x000a_" sqref="D14">
      <formula1>$X$28:$X$29</formula1>
    </dataValidation>
    <dataValidation type="whole" allowBlank="1" showInputMessage="1" showErrorMessage="1" errorTitle="Superficie construida" error="La superficie construida bonificable _x000a_ no puede ser mayor que el importe de la obra" sqref="C33:C34">
      <formula1>0</formula1>
      <formula2>C28</formula2>
    </dataValidation>
    <dataValidation allowBlank="1" showInputMessage="1" showErrorMessage="1" sqref="C19:C26"/>
    <dataValidation type="whole" allowBlank="1" showInputMessage="1" showErrorMessage="1" errorTitle="Superficie construida" error="La superficie construida bonificable _x000a_ no puede ser mayor que el importe de la obra" sqref="C36">
      <formula1>0</formula1>
      <formula2>#REF!</formula2>
    </dataValidation>
    <dataValidation type="list" allowBlank="1" showInputMessage="1" showErrorMessage="1" promptTitle="Modelo de instancia" prompt="Indique que modelo instancia es compruebe en el cuadro de instrucciones." sqref="E7">
      <formula1>$G$7:$G$9</formula1>
    </dataValidation>
  </dataValidations>
  <pageMargins left="0.7" right="0.7" top="0.75" bottom="0.75" header="0.3" footer="0.3"/>
  <pageSetup paperSize="9" scale="66" orientation="portrait" r:id="rId1"/>
  <colBreaks count="1" manualBreakCount="1">
    <brk id="5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Epigrafe 1</vt:lpstr>
      <vt:lpstr>Obra menor</vt:lpstr>
      <vt:lpstr>'Epigrafe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Fernando Gaona Urdiales</dc:creator>
  <cp:keywords/>
  <dc:description/>
  <cp:lastModifiedBy>Gema Berenguer Candela</cp:lastModifiedBy>
  <cp:revision/>
  <dcterms:created xsi:type="dcterms:W3CDTF">2022-02-25T09:11:00Z</dcterms:created>
  <dcterms:modified xsi:type="dcterms:W3CDTF">2024-02-15T13:28:00Z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