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ma\Downloads\"/>
    </mc:Choice>
  </mc:AlternateContent>
  <bookViews>
    <workbookView xWindow="0" yWindow="0" windowWidth="38400" windowHeight="17270"/>
  </bookViews>
  <sheets>
    <sheet name="Epigrafe 1.1 Edificación" sheetId="20" r:id="rId1"/>
  </sheets>
  <definedNames>
    <definedName name="_xlnm.Print_Area" localSheetId="0">'Epigrafe 1.1 Edificación'!$A$1:$K$83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20" l="1"/>
  <c r="D80" i="20"/>
  <c r="D61" i="20"/>
  <c r="U54" i="20"/>
  <c r="V54" i="20" s="1"/>
  <c r="X54" i="20" s="1"/>
  <c r="AC53" i="20"/>
  <c r="AC55" i="20" s="1"/>
  <c r="AC49" i="20"/>
  <c r="U47" i="20"/>
  <c r="V47" i="20" s="1"/>
  <c r="E43" i="20"/>
  <c r="AC41" i="20"/>
  <c r="T36" i="20"/>
  <c r="V36" i="20" s="1"/>
  <c r="AK22" i="20" s="1"/>
  <c r="N35" i="20"/>
  <c r="E32" i="20"/>
  <c r="T31" i="20"/>
  <c r="E31" i="20"/>
  <c r="AL28" i="20"/>
  <c r="E28" i="20"/>
  <c r="AL26" i="20"/>
  <c r="AK20" i="20"/>
  <c r="AL20" i="20" s="1"/>
  <c r="U20" i="20"/>
  <c r="X20" i="20" s="1"/>
  <c r="AK19" i="20"/>
  <c r="AL19" i="20" s="1"/>
  <c r="U19" i="20"/>
  <c r="AK18" i="20"/>
  <c r="AL18" i="20" s="1"/>
  <c r="U18" i="20"/>
  <c r="AK17" i="20"/>
  <c r="AL17" i="20" s="1"/>
  <c r="U17" i="20"/>
  <c r="M17" i="20"/>
  <c r="N17" i="20" s="1"/>
  <c r="T10" i="20" s="1"/>
  <c r="AK16" i="20"/>
  <c r="AL16" i="20" s="1"/>
  <c r="AK15" i="20"/>
  <c r="AL15" i="20" s="1"/>
  <c r="AK14" i="20"/>
  <c r="AL14" i="20" s="1"/>
  <c r="AK13" i="20"/>
  <c r="AL13" i="20" s="1"/>
  <c r="AK12" i="20"/>
  <c r="AL12" i="20" s="1"/>
  <c r="AK11" i="20"/>
  <c r="AL11" i="20" s="1"/>
  <c r="T11" i="20"/>
  <c r="AC11" i="20" s="1"/>
  <c r="AK10" i="20"/>
  <c r="AL10" i="20" s="1"/>
  <c r="AE53" i="20" l="1"/>
  <c r="U21" i="20"/>
  <c r="AK55" i="20"/>
  <c r="AL9" i="20"/>
  <c r="X47" i="20"/>
  <c r="X55" i="20" s="1"/>
  <c r="V57" i="20"/>
  <c r="T13" i="20"/>
  <c r="AC10" i="20"/>
  <c r="X17" i="20" l="1"/>
  <c r="AH55" i="20"/>
  <c r="X19" i="20"/>
  <c r="AC13" i="20"/>
  <c r="W36" i="20"/>
  <c r="W37" i="20" s="1"/>
  <c r="D58" i="20"/>
  <c r="D69" i="20" s="1"/>
  <c r="X18" i="20"/>
  <c r="AL22" i="20"/>
  <c r="D79" i="20" s="1"/>
  <c r="D78" i="20"/>
  <c r="AL23" i="20" l="1"/>
  <c r="X21" i="20"/>
  <c r="AC25" i="20" l="1"/>
  <c r="T25" i="20"/>
  <c r="AM26" i="20"/>
  <c r="AM28" i="20" s="1"/>
  <c r="D82" i="20" s="1"/>
  <c r="AL24" i="20" l="1"/>
  <c r="Y36" i="20"/>
  <c r="D59" i="20"/>
  <c r="X36" i="20"/>
  <c r="AC30" i="20"/>
  <c r="D70" i="20"/>
  <c r="D71" i="20" l="1"/>
  <c r="AC43" i="20"/>
  <c r="X37" i="20"/>
  <c r="Z36" i="20"/>
  <c r="Z37" i="20" l="1"/>
  <c r="T40" i="20"/>
  <c r="AJ55" i="20"/>
  <c r="AI55" i="20"/>
  <c r="AC57" i="20"/>
  <c r="D60" i="20" l="1"/>
  <c r="T42" i="20"/>
  <c r="D72" i="20"/>
  <c r="AC59" i="20"/>
  <c r="D73" i="20" s="1"/>
  <c r="D62" i="20" l="1"/>
  <c r="T59" i="20"/>
  <c r="D64" i="20" s="1"/>
</calcChain>
</file>

<file path=xl/comments1.xml><?xml version="1.0" encoding="utf-8"?>
<comments xmlns="http://schemas.openxmlformats.org/spreadsheetml/2006/main">
  <authors>
    <author>Manuel Fernandez Arimany</author>
  </authors>
  <commentList>
    <comment ref="J48" authorId="0" shapeId="0">
      <text>
        <r>
          <rPr>
            <b/>
            <sz val="12"/>
            <color indexed="81"/>
            <rFont val="Tahoma"/>
            <family val="2"/>
          </rPr>
          <t>En obras de reforma o rehabilitación hasta un nivel medio que no 
afecte a elementos estructurales o a la envolvente de manera 
generalizada, el 0,40.</t>
        </r>
      </text>
    </comment>
    <comment ref="J49" authorId="0" shapeId="0">
      <text>
        <r>
          <rPr>
            <b/>
            <sz val="12"/>
            <color indexed="81"/>
            <rFont val="Tahoma"/>
            <family val="2"/>
          </rPr>
          <t xml:space="preserve">b) En obras de reforma o rehabilitación generalizada o integral afectando 
a elementos estructurales o a la envolvente de manera generalizada, el 
0,60.
</t>
        </r>
      </text>
    </comment>
  </commentList>
</comments>
</file>

<file path=xl/sharedStrings.xml><?xml version="1.0" encoding="utf-8"?>
<sst xmlns="http://schemas.openxmlformats.org/spreadsheetml/2006/main" count="243" uniqueCount="199">
  <si>
    <t>DECLARACIONES RESPONSABLES Y LICENCIAS URBANÍSTICAS</t>
  </si>
  <si>
    <t>CÓDIGO</t>
  </si>
  <si>
    <t>TRAMITE</t>
  </si>
  <si>
    <t>EPIGRAFE 1</t>
  </si>
  <si>
    <t>URB-DREO</t>
  </si>
  <si>
    <t>DECLARACIÓN RESPONSABLE DE REFORMA DE EDIFICIO</t>
  </si>
  <si>
    <t>URB-LOMA</t>
  </si>
  <si>
    <t>LICENCIA DE OBRAS DE MANTENIMIENTO Y REFORMA CON MEDIOS AUXILIARES</t>
  </si>
  <si>
    <t>PANEL INTRODUCCIÓN DATOS</t>
  </si>
  <si>
    <t>URB-LODE</t>
  </si>
  <si>
    <t>LICENCIA DE DEMOLICIÓN</t>
  </si>
  <si>
    <t>Sí usted aprecia algún error en el funcionamiento de esta hoja excel, por favor comuniquelo al correo: &lt;gestiontributaria@crevillent.es&gt; indique en el asunto (#errorweb). A continuación indique el error detectado y/o forma de ponernos en contacto con usted. Disculpe las molestias. Agradecemos su colaboración.</t>
  </si>
  <si>
    <t>URB-LOED</t>
  </si>
  <si>
    <t>LICENCIA DE EDIFICACIÓN</t>
  </si>
  <si>
    <t>TASA LICENCIA URBANÍSTICA</t>
  </si>
  <si>
    <t>Mód. VPO</t>
  </si>
  <si>
    <t>IMPUESTO CONSTRUCCIONES Y OBRAS</t>
  </si>
  <si>
    <t>3.-MERCANCÍAS, ESCOMBROS, MATERIALES DE CONSTRUCCIÓN, VALLAS, PUNTALES, ASNILLAS, ANDAMIOS Y OTRAS INSTALACIONES ANÁLOGAS.</t>
  </si>
  <si>
    <t>URB-LINT</t>
  </si>
  <si>
    <t>LICENCIA DE INTERVENCIÓN</t>
  </si>
  <si>
    <t>1.Obras edificación</t>
  </si>
  <si>
    <t>Sujeto pasivo:</t>
  </si>
  <si>
    <t>NIF:</t>
  </si>
  <si>
    <t>URB-LURB</t>
  </si>
  <si>
    <t>LICENCIA DE URBANIZACIÓN</t>
  </si>
  <si>
    <t>I.</t>
  </si>
  <si>
    <t>CALCULOS BI</t>
  </si>
  <si>
    <t>Obras Menores</t>
  </si>
  <si>
    <t>La tarifa única a aplicar en obra de albañilería, por ocupación de la vía pública con escombros y otros, será  de</t>
  </si>
  <si>
    <t>URB-LOUP</t>
  </si>
  <si>
    <t>LICENCIA DE USOS Y OBRAS PROVISIONALES</t>
  </si>
  <si>
    <t>BASE IMPONIBLE  PREVIA</t>
  </si>
  <si>
    <t>M² Construidos</t>
  </si>
  <si>
    <t xml:space="preserve">Modelos de instancia:   </t>
  </si>
  <si>
    <t>ELEGIR DE LA LISTA</t>
  </si>
  <si>
    <t>URB-DRSU</t>
  </si>
  <si>
    <t>DECLARACIÓN RESPONSABLE DE INSTALACIÓN DE SERVICIOS</t>
  </si>
  <si>
    <t>BI VPO</t>
  </si>
  <si>
    <t>Hasta 200</t>
  </si>
  <si>
    <t>URB-LISU</t>
  </si>
  <si>
    <t>LICENCIA DE INSTALACIÓN DE SERVICIOS (FIBRA, ELECTRICIDAD, GAS)</t>
  </si>
  <si>
    <t>BI P.E.M.</t>
  </si>
  <si>
    <t>NO</t>
  </si>
  <si>
    <t>Obras Mayores</t>
  </si>
  <si>
    <t>De 200 á 400</t>
  </si>
  <si>
    <t>URB-DRIN</t>
  </si>
  <si>
    <t>DECLARACIÓN RESPONSABLE DE INSTALACIÓN DE EQUIPOS TÉCNICOS (FOTOVOLTACIA, AACC)</t>
  </si>
  <si>
    <t>SI</t>
  </si>
  <si>
    <t>De 401 á 600</t>
  </si>
  <si>
    <t>URB-LINS</t>
  </si>
  <si>
    <t>LICENCIA DE INSTALACIÓN DE EQUIPOS TÉCNICOS (FOTOVOLTAICA, AACC)</t>
  </si>
  <si>
    <t>BI Admon.</t>
  </si>
  <si>
    <t>De 601 á 800</t>
  </si>
  <si>
    <t>Epigrafe 1.3. Obras reforma o rehabilitación.</t>
  </si>
  <si>
    <t>De 801 á 1.000</t>
  </si>
  <si>
    <t>Declarante:</t>
  </si>
  <si>
    <t>INSTRUCCIONES</t>
  </si>
  <si>
    <t>De 1.001 á 1.500</t>
  </si>
  <si>
    <t>Obras reforma</t>
  </si>
  <si>
    <t>De 1.501 á 2.000</t>
  </si>
  <si>
    <t>Informe "SÍ" O "NO" si el bien está ubicado en suelo urbano.</t>
  </si>
  <si>
    <t>0  No es reforma</t>
  </si>
  <si>
    <t>De 2.001 á 2.500</t>
  </si>
  <si>
    <t>P.E.M. en euros</t>
  </si>
  <si>
    <t>3.1.1. Reforma media</t>
  </si>
  <si>
    <t>De 2.501 á 3.000</t>
  </si>
  <si>
    <t>Introduzca el importe del presupuesto de ejecución material en euros.</t>
  </si>
  <si>
    <t>3.1.2. Reforma integral.</t>
  </si>
  <si>
    <t>De 3.001 á 3.500</t>
  </si>
  <si>
    <t>Supf. Construida en metros</t>
  </si>
  <si>
    <t>3.2. Pintado y enlucido fachadas</t>
  </si>
  <si>
    <t>Mayor de 3.501</t>
  </si>
  <si>
    <t>Introduzca la superficie de metros construidos de la obra</t>
  </si>
  <si>
    <t>% Reducido</t>
  </si>
  <si>
    <t>TIPO DE OBRA dos digitos según Tabla 1</t>
  </si>
  <si>
    <t>La autoliquidación que se practique gozará de una reducción del 90% cuando las obras, construcciones, etc. se realicen dentro de los límites señalados en el plano que se anexa a la presente Ordenanza, extendiéndose dicha bonificación a las zonas urbanas de San Felipe, El Realengo, Las Casicas, Rincón de los Pablos y Barrio Estación.En ningún caso será aplicable a los supuestos de tarifa única.</t>
  </si>
  <si>
    <t>Reducción</t>
  </si>
  <si>
    <t>Elija del listado desplegable el tipo de obra que es.(Tabla 1)</t>
  </si>
  <si>
    <t xml:space="preserve">II. </t>
  </si>
  <si>
    <t>BASE IMPONIBLE PREVIA</t>
  </si>
  <si>
    <t>Cuota reducida 1</t>
  </si>
  <si>
    <t>Bonificacion pintado</t>
  </si>
  <si>
    <t>Si es una obra de reforma indique  el supuesto Tabla 2</t>
  </si>
  <si>
    <t>Tabla 1</t>
  </si>
  <si>
    <t>TIPO DE OBRA</t>
  </si>
  <si>
    <t>BIP</t>
  </si>
  <si>
    <t>Para autoliquidar las licencias de obras que afecten a propiedades incluidas en zonas bonificadas y en zonas de régimen fiscal común, proporcionalmente a los metros cuadrados que estén dentro de cada zona.</t>
  </si>
  <si>
    <t>Cuota a ingresar</t>
  </si>
  <si>
    <t>Gozarán de una bonificación automática del 100 por 100 cuando la licencia sea para pintado y enlucido de fachadas y zócalos, y se aplicará a todo el término municipal</t>
  </si>
  <si>
    <t xml:space="preserve">Reducción por situación de calles </t>
  </si>
  <si>
    <t>Parrafo final Epigrafe 1 reducción por situado en calle reducida</t>
  </si>
  <si>
    <t>5.1</t>
  </si>
  <si>
    <t>Supf. Construida en calle reducida</t>
  </si>
  <si>
    <t xml:space="preserve">III. </t>
  </si>
  <si>
    <t>REDUCCIÓN SITUACIÓN CALLES</t>
  </si>
  <si>
    <t>III.</t>
  </si>
  <si>
    <t>CUOTA INTEGRA</t>
  </si>
  <si>
    <t>VERIFIOACIÓN SI ES SÓLO SUELO URBANO, CASO CONTRARIO NO APLICA LA TASA</t>
  </si>
  <si>
    <t>TIPO GRAVAMEN</t>
  </si>
  <si>
    <t>CUOTAS MÍNIMAS TLU</t>
  </si>
  <si>
    <t>CI</t>
  </si>
  <si>
    <t>a</t>
  </si>
  <si>
    <t xml:space="preserve"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 </t>
  </si>
  <si>
    <t>Indicar SI ó NO</t>
  </si>
  <si>
    <t>b</t>
  </si>
  <si>
    <t>Autorización o licencias de obras menores, licencias de parcelaciones, divisiones o segregaciones, vallados, movimiento de tierras, edificaciones auxiliares o cualesquiera similar: 18,35 euros</t>
  </si>
  <si>
    <t>En caso afirmativo indicar</t>
  </si>
  <si>
    <t>BONIFICACION  ICIO</t>
  </si>
  <si>
    <t>Porcentaje</t>
  </si>
  <si>
    <t>% Base reducida</t>
  </si>
  <si>
    <t>% Base sin reducción</t>
  </si>
  <si>
    <t>Total BL</t>
  </si>
  <si>
    <t>7.1.</t>
  </si>
  <si>
    <t>Obras de especial interés municipal</t>
  </si>
  <si>
    <t>(Ver advertencia instrucciones)</t>
  </si>
  <si>
    <t>Hast el 95% indicar el porcentaje solicictado</t>
  </si>
  <si>
    <t>IV</t>
  </si>
  <si>
    <t>BONIFICACIÓN</t>
  </si>
  <si>
    <t>7.2.</t>
  </si>
  <si>
    <t>Placas solares 90% artº 5.2</t>
  </si>
  <si>
    <t xml:space="preserve">LA AUTORIZA PLENO artº 5.1. </t>
  </si>
  <si>
    <t>IV.</t>
  </si>
  <si>
    <t xml:space="preserve"> BASE LIQUIDABLE</t>
  </si>
  <si>
    <t>PORCENTAJE SOLICITADO</t>
  </si>
  <si>
    <t>Indicar si tiene derecho a bonificación</t>
  </si>
  <si>
    <t>Tipo gravamen</t>
  </si>
  <si>
    <t>Hasta el 95%</t>
  </si>
  <si>
    <t>Si tiene derecho a bonificación a placas solares</t>
  </si>
  <si>
    <t>CUOTA  PREVIA</t>
  </si>
  <si>
    <t>P.E.M. con derecho a bonificación</t>
  </si>
  <si>
    <t>Bonificación Pleno</t>
  </si>
  <si>
    <t>OBRAS DE REFORMA . T.L.U.</t>
  </si>
  <si>
    <t>En caso de que sea una obra de reforma el tipo según tabla</t>
  </si>
  <si>
    <t>V.</t>
  </si>
  <si>
    <t>CUOTA MÍNIMA</t>
  </si>
  <si>
    <t>Tabla  2</t>
  </si>
  <si>
    <t xml:space="preserve">  Indicar tipo de licencia opción a) u opción b).</t>
  </si>
  <si>
    <t>No es una obra de reforma</t>
  </si>
  <si>
    <t>a)</t>
  </si>
  <si>
    <t>PLACAS SOLARES 90% artº 5.2</t>
  </si>
  <si>
    <t>Pintado y enlucido de fachadas</t>
  </si>
  <si>
    <t>REDUCCIÓN POR SITUACIÓN DE LAS OBRAS</t>
  </si>
  <si>
    <t>RESULTADOS AUTOLIQUIDACIÓN</t>
  </si>
  <si>
    <t>Obra en calle normal</t>
  </si>
  <si>
    <t>Obra en calle bonificada</t>
  </si>
  <si>
    <t>b)</t>
  </si>
  <si>
    <t>BONIFICACIÓN PLACAS</t>
  </si>
  <si>
    <t>TOTAL BONIOFICACIONES</t>
  </si>
  <si>
    <t>Base</t>
  </si>
  <si>
    <t>6.</t>
  </si>
  <si>
    <t>CUOTAS MÍNIMAS TLU. Elija uno de los dos casillas.</t>
  </si>
  <si>
    <t xml:space="preserve">Base Imponible </t>
  </si>
  <si>
    <t xml:space="preserve">VI. </t>
  </si>
  <si>
    <t>CUOTA A INGRESAR TLU</t>
  </si>
  <si>
    <t xml:space="preserve">V. </t>
  </si>
  <si>
    <t>CUOTA A INGRESAR ICIO</t>
  </si>
  <si>
    <t>Base Liquidable</t>
  </si>
  <si>
    <t>Cuota</t>
  </si>
  <si>
    <t>Cantidad  a ingresar (Ojo cuotas mínimas)</t>
  </si>
  <si>
    <t>BONIFICACIÓN ICIO</t>
  </si>
  <si>
    <t>7.1</t>
  </si>
  <si>
    <t>Autorización Pleno artº 5.1 . Bonificación obras especial interés</t>
  </si>
  <si>
    <t>ADVERETNCIA ES COMPETENCIA DEL PLENO DEL AYUNTAMIENTO Y TIENE CARÁCTER EXCEPCIONAL.</t>
  </si>
  <si>
    <t>Obras para las que se solicita ser declaradas,  de, culturales especial interés municipal por concurrir circustancias sociales …</t>
  </si>
  <si>
    <t>Dejar el 0% si no se va a solicitar</t>
  </si>
  <si>
    <t>Indicar el procentaje solicitado hasta como máximo el 95%</t>
  </si>
  <si>
    <t xml:space="preserve">Cuota </t>
  </si>
  <si>
    <t>7.2</t>
  </si>
  <si>
    <t>Bonificación Placas solares</t>
  </si>
  <si>
    <t>Bonificaciones</t>
  </si>
  <si>
    <t>Indicar si se tiene derecho a la bonificación por placas solares</t>
  </si>
  <si>
    <t>SI ó NO</t>
  </si>
  <si>
    <t>ADVERTENCIA NO TODA INSTALACIÓN DE PLACAS TIENE DERECHO A BONIFICACIÓN CONSULTE ARTº 5.2 ORDENANAZA I.C.I.O.</t>
  </si>
  <si>
    <t>Caso afirmativo indicar el valor del PEM que tiene derecho a bonificación y la superficie que tiene dercho a bonificación. Obligatorio rellenar ambsa casillas.</t>
  </si>
  <si>
    <t>TASA O.V.P. ESCOMBROS …</t>
  </si>
  <si>
    <t>EPIGRAFE 3</t>
  </si>
  <si>
    <t>Cuota Bonificación calles</t>
  </si>
  <si>
    <t>Reducción pintado y enlucido</t>
  </si>
  <si>
    <t>Validación bien urbano</t>
  </si>
  <si>
    <t>Reforma media (ver nota)</t>
  </si>
  <si>
    <t>Reforma integral (ver nota)</t>
  </si>
  <si>
    <t>EL BIEN OBJETO DE LICENCIA ESTÁ UBICADO EN SUELO URBANO</t>
  </si>
  <si>
    <t>Caso afirmativo indicar el valor del PEM que tiene derecho a reducción y la superficie que tiene dercho a bonificación. Obligatorio rellenar ambas casillas.</t>
  </si>
  <si>
    <t>Edificios de viviendas entre medianeras en calles normales iguals o inferiores a tres plenatas, el 0,37</t>
  </si>
  <si>
    <t>Edificios de viviendas entre medianeras en calles especiales iguales o inferiores a tres plantas, el 0,44</t>
  </si>
  <si>
    <t>Edificios de viviendas entre medianeras en calles normales superiores a tres plantas, el 0,40</t>
  </si>
  <si>
    <t>Edificios de viviendas entre medianeras en calles especiales superiores a tres plantas, el 0,47</t>
  </si>
  <si>
    <t>Viviendas familiares adosadas, el 0,40</t>
  </si>
  <si>
    <t>Viviendas unifamiliares aisladas o pareadas, el 0,50</t>
  </si>
  <si>
    <t>Naces industriales o almacenes agrícolas, el 0,22</t>
  </si>
  <si>
    <t>Edificios, oficinas y comerciales sin distribución interior, el 0,25</t>
  </si>
  <si>
    <t>Edificios, oficinas y comerciales con distribución interior, el 0,44</t>
  </si>
  <si>
    <t>Edificios espectáculos y similares, el 0,60</t>
  </si>
  <si>
    <t>Hoteles y similares de tres estrellas o más, el 0,57</t>
  </si>
  <si>
    <t>Hoteles y similares inferiores a tres estrellas, el 0,44</t>
  </si>
  <si>
    <t>Clínicas o similares, el 0,70</t>
  </si>
  <si>
    <t>Aparcamientos y garajes, el 0,22</t>
  </si>
  <si>
    <t>Edificaciones funerarias. Construcción de nichos el 0,22</t>
  </si>
  <si>
    <t>Edificaciones funerarias. Construcción de panteones el 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</si>
</sst>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€&quot;"/>
    <numFmt numFmtId="165" formatCode="0.0000%"/>
    <numFmt numFmtId="166" formatCode="#,##0.00_ ;[Red]\-#,##0.00\ "/>
    <numFmt numFmtId="167" formatCode="#,##0.00\ &quot;m2&quot;"/>
  </numFmts>
  <fonts count="8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4"/>
      <color theme="1"/>
      <name val="Arial"/>
      <family val="2"/>
    </font>
    <font>
      <sz val="14"/>
      <color theme="8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  <font>
      <b/>
      <sz val="14"/>
      <name val="Arial"/>
      <family val="2"/>
    </font>
    <font>
      <b/>
      <sz val="14"/>
      <color theme="8"/>
      <name val="Arial"/>
      <family val="2"/>
    </font>
    <font>
      <sz val="14"/>
      <name val="Arial"/>
      <family val="2"/>
    </font>
    <font>
      <b/>
      <sz val="14"/>
      <color theme="0" tint="-0.249977111117893"/>
      <name val="Arial"/>
      <family val="2"/>
    </font>
    <font>
      <b/>
      <sz val="14"/>
      <color theme="3" tint="-0.499984740745262"/>
      <name val="Arial"/>
      <family val="2"/>
    </font>
    <font>
      <b/>
      <sz val="14"/>
      <color theme="9"/>
      <name val="Arial"/>
      <family val="2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sz val="11"/>
      <color rgb="FF000000"/>
      <name val="Arial"/>
      <family val="2"/>
    </font>
    <font>
      <sz val="11"/>
      <color rgb="FF3F3F76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4" tint="0.79998168889431442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9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name val="Calibri"/>
      <family val="2"/>
      <scheme val="minor"/>
    </font>
    <font>
      <sz val="16"/>
      <name val="Arial"/>
      <family val="2"/>
    </font>
    <font>
      <sz val="16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6"/>
      <color theme="0" tint="-0.34998626667073579"/>
      <name val="Calibri"/>
      <family val="2"/>
      <scheme val="minor"/>
    </font>
    <font>
      <sz val="16"/>
      <color theme="0" tint="-4.9989318521683403E-2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4"/>
      <color rgb="FF3F3F76"/>
      <name val="Calibri"/>
      <family val="2"/>
      <scheme val="minor"/>
    </font>
    <font>
      <b/>
      <sz val="12"/>
      <color theme="1"/>
      <name val="Arial"/>
      <family val="2"/>
    </font>
    <font>
      <sz val="12"/>
      <color theme="8"/>
      <name val="Arial"/>
      <family val="2"/>
    </font>
    <font>
      <b/>
      <sz val="18"/>
      <name val="Arial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8"/>
      <name val="Arial"/>
      <family val="2"/>
    </font>
    <font>
      <b/>
      <sz val="16"/>
      <color theme="1"/>
      <name val="Arial"/>
      <family val="2"/>
    </font>
    <font>
      <b/>
      <sz val="16"/>
      <name val="Calibri"/>
      <family val="2"/>
      <scheme val="minor"/>
    </font>
    <font>
      <b/>
      <sz val="16"/>
      <color rgb="FF000000"/>
      <name val="Arial"/>
      <family val="2"/>
    </font>
    <font>
      <sz val="2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3" tint="-0.499984740745262"/>
      <name val="Arial"/>
      <family val="2"/>
    </font>
    <font>
      <b/>
      <sz val="20"/>
      <color theme="3" tint="-0.499984740745262"/>
      <name val="Calibri"/>
      <family val="2"/>
      <scheme val="minor"/>
    </font>
    <font>
      <b/>
      <sz val="16"/>
      <name val="Arial"/>
      <family val="2"/>
    </font>
    <font>
      <b/>
      <sz val="16"/>
      <color theme="9"/>
      <name val="Arial"/>
      <family val="2"/>
    </font>
    <font>
      <b/>
      <sz val="12"/>
      <color indexed="81"/>
      <name val="Tahoma"/>
      <family val="2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</patternFill>
    </fill>
    <fill>
      <patternFill patternType="solid">
        <fgColor indexed="6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theme="4" tint="-0.249977111117893"/>
      </patternFill>
    </fill>
    <fill>
      <patternFill patternType="gray125">
        <bgColor rgb="FFCCCCCC"/>
      </patternFill>
    </fill>
    <fill>
      <patternFill patternType="gray125">
        <bgColor theme="4" tint="0.39997558519241921"/>
      </patternFill>
    </fill>
    <fill>
      <patternFill patternType="gray125">
        <bgColor theme="0" tint="-0.34998626667073579"/>
      </patternFill>
    </fill>
    <fill>
      <patternFill patternType="gray125">
        <bgColor auto="1"/>
      </patternFill>
    </fill>
    <fill>
      <patternFill patternType="gray125">
        <bgColor theme="8" tint="-0.249977111117893"/>
      </patternFill>
    </fill>
    <fill>
      <patternFill patternType="gray125">
        <bgColor theme="7" tint="0.79995117038483843"/>
      </patternFill>
    </fill>
    <fill>
      <patternFill patternType="gray125">
        <bgColor theme="0" tint="-0.249977111117893"/>
      </patternFill>
    </fill>
    <fill>
      <patternFill patternType="gray125">
        <bgColor theme="0" tint="-4.9989318521683403E-2"/>
      </patternFill>
    </fill>
    <fill>
      <patternFill patternType="gray125">
        <bgColor theme="7"/>
      </patternFill>
    </fill>
    <fill>
      <patternFill patternType="gray125">
        <bgColor rgb="FFFFFFCC"/>
      </patternFill>
    </fill>
    <fill>
      <patternFill patternType="gray125">
        <bgColor theme="7" tint="0.79998168889431442"/>
      </patternFill>
    </fill>
    <fill>
      <patternFill patternType="gray125">
        <bgColor rgb="FFFFFF00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theme="8"/>
      </top>
      <bottom style="thin">
        <color indexed="64"/>
      </bottom>
      <diagonal/>
    </border>
    <border>
      <left/>
      <right style="medium">
        <color theme="8"/>
      </right>
      <top style="medium">
        <color theme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theme="7"/>
      </left>
      <right style="medium">
        <color theme="7"/>
      </right>
      <top/>
      <bottom style="medium">
        <color theme="7"/>
      </bottom>
      <diagonal/>
    </border>
  </borders>
  <cellStyleXfs count="5">
    <xf numFmtId="0" fontId="0" fillId="0" borderId="0"/>
    <xf numFmtId="0" fontId="11" fillId="4" borderId="10" applyNumberFormat="0" applyFont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40" fillId="10" borderId="30" applyNumberFormat="0" applyAlignment="0" applyProtection="0"/>
  </cellStyleXfs>
  <cellXfs count="4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/>
    <xf numFmtId="0" fontId="25" fillId="0" borderId="0" xfId="0" applyFont="1"/>
    <xf numFmtId="0" fontId="27" fillId="0" borderId="0" xfId="0" applyFont="1"/>
    <xf numFmtId="0" fontId="25" fillId="0" borderId="24" xfId="0" applyFont="1" applyBorder="1"/>
    <xf numFmtId="0" fontId="27" fillId="0" borderId="0" xfId="0" applyFont="1" applyAlignment="1">
      <alignment horizontal="center"/>
    </xf>
    <xf numFmtId="0" fontId="25" fillId="0" borderId="28" xfId="0" applyFont="1" applyBorder="1"/>
    <xf numFmtId="0" fontId="27" fillId="0" borderId="0" xfId="0" applyFont="1" applyAlignment="1">
      <alignment horizontal="centerContinuous" vertical="top" wrapText="1"/>
    </xf>
    <xf numFmtId="10" fontId="25" fillId="0" borderId="0" xfId="0" applyNumberFormat="1" applyFont="1"/>
    <xf numFmtId="0" fontId="6" fillId="0" borderId="0" xfId="0" applyFont="1"/>
    <xf numFmtId="0" fontId="12" fillId="0" borderId="0" xfId="0" applyFont="1"/>
    <xf numFmtId="0" fontId="31" fillId="8" borderId="0" xfId="0" applyFont="1" applyFill="1"/>
    <xf numFmtId="0" fontId="37" fillId="5" borderId="4" xfId="0" applyFont="1" applyFill="1" applyBorder="1"/>
    <xf numFmtId="0" fontId="37" fillId="5" borderId="5" xfId="0" applyFont="1" applyFill="1" applyBorder="1"/>
    <xf numFmtId="0" fontId="37" fillId="5" borderId="6" xfId="0" applyFont="1" applyFill="1" applyBorder="1"/>
    <xf numFmtId="0" fontId="31" fillId="8" borderId="0" xfId="0" applyFont="1" applyFill="1" applyAlignment="1">
      <alignment horizontal="justify" vertical="top"/>
    </xf>
    <xf numFmtId="0" fontId="31" fillId="8" borderId="0" xfId="0" applyFont="1" applyFill="1" applyAlignment="1">
      <alignment vertical="top" wrapText="1"/>
    </xf>
    <xf numFmtId="164" fontId="31" fillId="8" borderId="0" xfId="0" applyNumberFormat="1" applyFont="1" applyFill="1" applyAlignment="1">
      <alignment horizontal="right" vertical="top"/>
    </xf>
    <xf numFmtId="164" fontId="31" fillId="8" borderId="0" xfId="0" applyNumberFormat="1" applyFont="1" applyFill="1" applyAlignment="1">
      <alignment horizontal="right"/>
    </xf>
    <xf numFmtId="0" fontId="36" fillId="9" borderId="0" xfId="0" applyFont="1" applyFill="1"/>
    <xf numFmtId="164" fontId="36" fillId="9" borderId="0" xfId="0" applyNumberFormat="1" applyFont="1" applyFill="1" applyAlignment="1">
      <alignment horizontal="right"/>
    </xf>
    <xf numFmtId="164" fontId="36" fillId="9" borderId="0" xfId="0" applyNumberFormat="1" applyFont="1" applyFill="1"/>
    <xf numFmtId="0" fontId="38" fillId="5" borderId="7" xfId="0" applyFont="1" applyFill="1" applyBorder="1" applyAlignment="1">
      <alignment horizontal="center"/>
    </xf>
    <xf numFmtId="0" fontId="25" fillId="11" borderId="0" xfId="0" applyFont="1" applyFill="1"/>
    <xf numFmtId="0" fontId="25" fillId="0" borderId="0" xfId="0" applyFont="1" applyAlignment="1">
      <alignment horizontal="center"/>
    </xf>
    <xf numFmtId="0" fontId="27" fillId="0" borderId="23" xfId="0" applyFont="1" applyBorder="1" applyAlignment="1">
      <alignment horizontal="center"/>
    </xf>
    <xf numFmtId="0" fontId="27" fillId="0" borderId="25" xfId="0" applyFont="1" applyBorder="1" applyAlignment="1">
      <alignment horizontal="center" vertical="top"/>
    </xf>
    <xf numFmtId="0" fontId="27" fillId="0" borderId="26" xfId="0" applyFont="1" applyBorder="1" applyAlignment="1">
      <alignment horizontal="center"/>
    </xf>
    <xf numFmtId="0" fontId="54" fillId="8" borderId="0" xfId="0" applyFont="1" applyFill="1"/>
    <xf numFmtId="164" fontId="54" fillId="8" borderId="0" xfId="0" applyNumberFormat="1" applyFont="1" applyFill="1"/>
    <xf numFmtId="0" fontId="55" fillId="8" borderId="0" xfId="0" applyFont="1" applyFill="1"/>
    <xf numFmtId="165" fontId="55" fillId="8" borderId="0" xfId="0" applyNumberFormat="1" applyFont="1" applyFill="1"/>
    <xf numFmtId="4" fontId="55" fillId="8" borderId="0" xfId="0" applyNumberFormat="1" applyFont="1" applyFill="1"/>
    <xf numFmtId="0" fontId="44" fillId="8" borderId="0" xfId="0" applyFont="1" applyFill="1"/>
    <xf numFmtId="10" fontId="44" fillId="8" borderId="0" xfId="0" applyNumberFormat="1" applyFont="1" applyFill="1"/>
    <xf numFmtId="0" fontId="0" fillId="0" borderId="43" xfId="0" applyBorder="1"/>
    <xf numFmtId="0" fontId="27" fillId="0" borderId="1" xfId="0" applyFont="1" applyBorder="1" applyAlignment="1">
      <alignment horizontal="center"/>
    </xf>
    <xf numFmtId="4" fontId="33" fillId="13" borderId="42" xfId="0" applyNumberFormat="1" applyFont="1" applyFill="1" applyBorder="1" applyAlignment="1">
      <alignment horizontal="centerContinuous" vertical="top"/>
    </xf>
    <xf numFmtId="0" fontId="0" fillId="13" borderId="5" xfId="0" applyFill="1" applyBorder="1"/>
    <xf numFmtId="0" fontId="25" fillId="13" borderId="0" xfId="0" applyFont="1" applyFill="1"/>
    <xf numFmtId="0" fontId="0" fillId="13" borderId="51" xfId="0" applyFill="1" applyBorder="1"/>
    <xf numFmtId="0" fontId="27" fillId="13" borderId="0" xfId="0" applyFont="1" applyFill="1"/>
    <xf numFmtId="0" fontId="27" fillId="13" borderId="0" xfId="0" applyFont="1" applyFill="1" applyAlignment="1">
      <alignment horizontal="center"/>
    </xf>
    <xf numFmtId="4" fontId="25" fillId="13" borderId="0" xfId="0" applyNumberFormat="1" applyFont="1" applyFill="1" applyAlignment="1">
      <alignment horizontal="center"/>
    </xf>
    <xf numFmtId="0" fontId="28" fillId="13" borderId="0" xfId="0" applyFont="1" applyFill="1"/>
    <xf numFmtId="0" fontId="28" fillId="13" borderId="51" xfId="0" applyFont="1" applyFill="1" applyBorder="1"/>
    <xf numFmtId="0" fontId="28" fillId="13" borderId="7" xfId="0" applyFont="1" applyFill="1" applyBorder="1"/>
    <xf numFmtId="0" fontId="35" fillId="13" borderId="0" xfId="0" applyFont="1" applyFill="1" applyAlignment="1">
      <alignment vertical="top" wrapText="1"/>
    </xf>
    <xf numFmtId="0" fontId="25" fillId="0" borderId="2" xfId="0" applyFont="1" applyBorder="1"/>
    <xf numFmtId="0" fontId="25" fillId="11" borderId="28" xfId="0" applyFont="1" applyFill="1" applyBorder="1"/>
    <xf numFmtId="0" fontId="0" fillId="13" borderId="24" xfId="0" applyFill="1" applyBorder="1"/>
    <xf numFmtId="0" fontId="0" fillId="13" borderId="20" xfId="0" applyFill="1" applyBorder="1"/>
    <xf numFmtId="0" fontId="27" fillId="13" borderId="26" xfId="0" applyFont="1" applyFill="1" applyBorder="1" applyAlignment="1">
      <alignment horizontal="center"/>
    </xf>
    <xf numFmtId="0" fontId="0" fillId="13" borderId="27" xfId="0" applyFill="1" applyBorder="1"/>
    <xf numFmtId="0" fontId="25" fillId="13" borderId="24" xfId="0" applyFont="1" applyFill="1" applyBorder="1"/>
    <xf numFmtId="0" fontId="25" fillId="0" borderId="29" xfId="0" applyFont="1" applyBorder="1"/>
    <xf numFmtId="0" fontId="28" fillId="13" borderId="27" xfId="0" applyFont="1" applyFill="1" applyBorder="1"/>
    <xf numFmtId="0" fontId="27" fillId="13" borderId="25" xfId="0" applyFont="1" applyFill="1" applyBorder="1" applyAlignment="1">
      <alignment horizontal="center"/>
    </xf>
    <xf numFmtId="0" fontId="25" fillId="13" borderId="20" xfId="0" applyFont="1" applyFill="1" applyBorder="1"/>
    <xf numFmtId="0" fontId="25" fillId="0" borderId="29" xfId="0" applyFont="1" applyBorder="1" applyAlignment="1">
      <alignment horizontal="justify" vertical="top"/>
    </xf>
    <xf numFmtId="0" fontId="34" fillId="4" borderId="27" xfId="1" applyFont="1" applyBorder="1" applyAlignment="1">
      <alignment horizontal="center"/>
    </xf>
    <xf numFmtId="0" fontId="27" fillId="0" borderId="28" xfId="0" applyFont="1" applyBorder="1"/>
    <xf numFmtId="0" fontId="34" fillId="4" borderId="20" xfId="1" applyFont="1" applyBorder="1" applyAlignment="1">
      <alignment horizontal="center"/>
    </xf>
    <xf numFmtId="0" fontId="27" fillId="0" borderId="26" xfId="0" applyFont="1" applyBorder="1" applyAlignment="1">
      <alignment horizontal="center" vertical="top"/>
    </xf>
    <xf numFmtId="4" fontId="41" fillId="13" borderId="0" xfId="0" applyNumberFormat="1" applyFont="1" applyFill="1" applyAlignment="1">
      <alignment horizontal="center" vertical="center"/>
    </xf>
    <xf numFmtId="0" fontId="34" fillId="13" borderId="0" xfId="1" applyFont="1" applyFill="1" applyBorder="1" applyAlignment="1">
      <alignment horizontal="center"/>
    </xf>
    <xf numFmtId="0" fontId="25" fillId="0" borderId="3" xfId="0" applyFont="1" applyBorder="1"/>
    <xf numFmtId="0" fontId="57" fillId="11" borderId="28" xfId="0" applyFont="1" applyFill="1" applyBorder="1"/>
    <xf numFmtId="0" fontId="57" fillId="13" borderId="24" xfId="0" applyFont="1" applyFill="1" applyBorder="1"/>
    <xf numFmtId="0" fontId="25" fillId="13" borderId="2" xfId="0" applyFont="1" applyFill="1" applyBorder="1"/>
    <xf numFmtId="0" fontId="0" fillId="1" borderId="0" xfId="0" applyFill="1"/>
    <xf numFmtId="0" fontId="0" fillId="1" borderId="0" xfId="0" applyFill="1" applyAlignment="1">
      <alignment horizontal="right"/>
    </xf>
    <xf numFmtId="0" fontId="21" fillId="14" borderId="4" xfId="0" applyFont="1" applyFill="1" applyBorder="1"/>
    <xf numFmtId="0" fontId="12" fillId="14" borderId="5" xfId="0" applyFont="1" applyFill="1" applyBorder="1"/>
    <xf numFmtId="4" fontId="12" fillId="14" borderId="8" xfId="0" applyNumberFormat="1" applyFont="1" applyFill="1" applyBorder="1" applyAlignment="1">
      <alignment horizontal="center"/>
    </xf>
    <xf numFmtId="0" fontId="12" fillId="14" borderId="6" xfId="0" applyFont="1" applyFill="1" applyBorder="1"/>
    <xf numFmtId="0" fontId="12" fillId="14" borderId="7" xfId="0" applyFont="1" applyFill="1" applyBorder="1" applyAlignment="1">
      <alignment horizontal="center"/>
    </xf>
    <xf numFmtId="4" fontId="6" fillId="14" borderId="9" xfId="0" applyNumberFormat="1" applyFont="1" applyFill="1" applyBorder="1" applyAlignment="1">
      <alignment horizontal="center"/>
    </xf>
    <xf numFmtId="0" fontId="46" fillId="16" borderId="0" xfId="0" applyFont="1" applyFill="1"/>
    <xf numFmtId="0" fontId="44" fillId="16" borderId="0" xfId="0" applyFont="1" applyFill="1"/>
    <xf numFmtId="0" fontId="0" fillId="16" borderId="0" xfId="0" applyFill="1"/>
    <xf numFmtId="0" fontId="42" fillId="1" borderId="32" xfId="0" applyFont="1" applyFill="1" applyBorder="1" applyAlignment="1">
      <alignment horizontal="center" vertical="center" wrapText="1"/>
    </xf>
    <xf numFmtId="0" fontId="44" fillId="1" borderId="0" xfId="0" applyFont="1" applyFill="1" applyAlignment="1">
      <alignment horizontal="right"/>
    </xf>
    <xf numFmtId="0" fontId="10" fillId="16" borderId="0" xfId="0" applyFont="1" applyFill="1"/>
    <xf numFmtId="0" fontId="21" fillId="16" borderId="0" xfId="0" applyFont="1" applyFill="1"/>
    <xf numFmtId="0" fontId="47" fillId="16" borderId="0" xfId="0" applyFont="1" applyFill="1"/>
    <xf numFmtId="0" fontId="49" fillId="1" borderId="0" xfId="0" applyFont="1" applyFill="1"/>
    <xf numFmtId="0" fontId="45" fillId="16" borderId="0" xfId="0" applyFont="1" applyFill="1"/>
    <xf numFmtId="4" fontId="45" fillId="16" borderId="0" xfId="0" applyNumberFormat="1" applyFont="1" applyFill="1"/>
    <xf numFmtId="0" fontId="20" fillId="17" borderId="8" xfId="0" applyFont="1" applyFill="1" applyBorder="1"/>
    <xf numFmtId="0" fontId="20" fillId="17" borderId="8" xfId="0" applyFont="1" applyFill="1" applyBorder="1" applyAlignment="1">
      <alignment horizontal="center"/>
    </xf>
    <xf numFmtId="0" fontId="42" fillId="1" borderId="35" xfId="0" applyFont="1" applyFill="1" applyBorder="1" applyAlignment="1">
      <alignment horizontal="centerContinuous" vertical="center" wrapText="1"/>
    </xf>
    <xf numFmtId="0" fontId="20" fillId="17" borderId="9" xfId="0" applyFont="1" applyFill="1" applyBorder="1"/>
    <xf numFmtId="0" fontId="20" fillId="17" borderId="9" xfId="0" applyFont="1" applyFill="1" applyBorder="1" applyAlignment="1">
      <alignment horizontal="center"/>
    </xf>
    <xf numFmtId="4" fontId="46" fillId="16" borderId="0" xfId="0" applyNumberFormat="1" applyFont="1" applyFill="1"/>
    <xf numFmtId="0" fontId="48" fillId="1" borderId="12" xfId="0" applyFont="1" applyFill="1" applyBorder="1"/>
    <xf numFmtId="0" fontId="48" fillId="1" borderId="14" xfId="0" applyFont="1" applyFill="1" applyBorder="1"/>
    <xf numFmtId="0" fontId="48" fillId="1" borderId="0" xfId="0" applyFont="1" applyFill="1"/>
    <xf numFmtId="0" fontId="50" fillId="18" borderId="10" xfId="1" applyFont="1" applyFill="1"/>
    <xf numFmtId="4" fontId="22" fillId="18" borderId="22" xfId="0" applyNumberFormat="1" applyFont="1" applyFill="1" applyBorder="1" applyAlignment="1">
      <alignment horizontal="center"/>
    </xf>
    <xf numFmtId="0" fontId="51" fillId="18" borderId="10" xfId="1" applyFont="1" applyFill="1" applyAlignment="1">
      <alignment horizontal="center"/>
    </xf>
    <xf numFmtId="0" fontId="18" fillId="1" borderId="0" xfId="1" applyFont="1" applyFill="1" applyBorder="1"/>
    <xf numFmtId="4" fontId="22" fillId="1" borderId="0" xfId="0" applyNumberFormat="1" applyFont="1" applyFill="1" applyAlignment="1">
      <alignment horizontal="center"/>
    </xf>
    <xf numFmtId="0" fontId="19" fillId="1" borderId="0" xfId="1" applyFont="1" applyFill="1" applyBorder="1" applyAlignment="1">
      <alignment horizontal="center"/>
    </xf>
    <xf numFmtId="0" fontId="48" fillId="1" borderId="11" xfId="0" applyFont="1" applyFill="1" applyBorder="1"/>
    <xf numFmtId="0" fontId="49" fillId="1" borderId="19" xfId="0" applyFont="1" applyFill="1" applyBorder="1"/>
    <xf numFmtId="0" fontId="50" fillId="1" borderId="10" xfId="1" applyFont="1" applyFill="1"/>
    <xf numFmtId="0" fontId="12" fillId="14" borderId="0" xfId="0" applyFont="1" applyFill="1"/>
    <xf numFmtId="4" fontId="6" fillId="19" borderId="0" xfId="0" applyNumberFormat="1" applyFont="1" applyFill="1"/>
    <xf numFmtId="0" fontId="49" fillId="1" borderId="0" xfId="0" applyFont="1" applyFill="1" applyAlignment="1">
      <alignment horizontal="center"/>
    </xf>
    <xf numFmtId="0" fontId="49" fillId="1" borderId="15" xfId="0" applyFont="1" applyFill="1" applyBorder="1"/>
    <xf numFmtId="3" fontId="22" fillId="20" borderId="22" xfId="0" applyNumberFormat="1" applyFont="1" applyFill="1" applyBorder="1" applyAlignment="1">
      <alignment horizontal="center"/>
    </xf>
    <xf numFmtId="0" fontId="15" fillId="21" borderId="13" xfId="0" applyFont="1" applyFill="1" applyBorder="1"/>
    <xf numFmtId="4" fontId="15" fillId="21" borderId="16" xfId="0" applyNumberFormat="1" applyFont="1" applyFill="1" applyBorder="1"/>
    <xf numFmtId="0" fontId="0" fillId="1" borderId="0" xfId="0" applyFill="1" applyAlignment="1">
      <alignment horizontal="center"/>
    </xf>
    <xf numFmtId="3" fontId="22" fillId="1" borderId="0" xfId="0" applyNumberFormat="1" applyFont="1" applyFill="1" applyAlignment="1">
      <alignment horizontal="center"/>
    </xf>
    <xf numFmtId="0" fontId="6" fillId="1" borderId="0" xfId="0" applyFont="1" applyFill="1"/>
    <xf numFmtId="4" fontId="6" fillId="1" borderId="0" xfId="0" applyNumberFormat="1" applyFont="1" applyFill="1"/>
    <xf numFmtId="0" fontId="25" fillId="1" borderId="0" xfId="0" applyFont="1" applyFill="1"/>
    <xf numFmtId="2" fontId="7" fillId="22" borderId="0" xfId="0" applyNumberFormat="1" applyFont="1" applyFill="1" applyAlignment="1">
      <alignment horizontal="center"/>
    </xf>
    <xf numFmtId="0" fontId="8" fillId="1" borderId="0" xfId="0" applyFont="1" applyFill="1"/>
    <xf numFmtId="0" fontId="8" fillId="1" borderId="0" xfId="0" applyFont="1" applyFill="1" applyAlignment="1">
      <alignment horizontal="right"/>
    </xf>
    <xf numFmtId="0" fontId="15" fillId="21" borderId="0" xfId="0" applyFont="1" applyFill="1"/>
    <xf numFmtId="2" fontId="7" fillId="1" borderId="0" xfId="0" applyNumberFormat="1" applyFont="1" applyFill="1" applyAlignment="1">
      <alignment horizontal="center"/>
    </xf>
    <xf numFmtId="0" fontId="9" fillId="1" borderId="0" xfId="0" applyFont="1" applyFill="1"/>
    <xf numFmtId="0" fontId="9" fillId="1" borderId="0" xfId="0" applyFont="1" applyFill="1" applyAlignment="1">
      <alignment horizontal="right"/>
    </xf>
    <xf numFmtId="0" fontId="51" fillId="1" borderId="10" xfId="1" applyFont="1" applyFill="1" applyAlignment="1">
      <alignment horizontal="center"/>
    </xf>
    <xf numFmtId="0" fontId="52" fillId="17" borderId="0" xfId="0" applyFont="1" applyFill="1"/>
    <xf numFmtId="0" fontId="10" fillId="21" borderId="0" xfId="0" applyFont="1" applyFill="1"/>
    <xf numFmtId="0" fontId="15" fillId="21" borderId="18" xfId="0" applyFont="1" applyFill="1" applyBorder="1"/>
    <xf numFmtId="4" fontId="15" fillId="21" borderId="21" xfId="0" applyNumberFormat="1" applyFont="1" applyFill="1" applyBorder="1"/>
    <xf numFmtId="0" fontId="17" fillId="1" borderId="0" xfId="0" applyFont="1" applyFill="1"/>
    <xf numFmtId="0" fontId="12" fillId="1" borderId="0" xfId="0" applyFont="1" applyFill="1"/>
    <xf numFmtId="0" fontId="0" fillId="1" borderId="17" xfId="0" applyFill="1" applyBorder="1"/>
    <xf numFmtId="10" fontId="49" fillId="1" borderId="0" xfId="0" applyNumberFormat="1" applyFont="1" applyFill="1"/>
    <xf numFmtId="4" fontId="49" fillId="23" borderId="0" xfId="0" applyNumberFormat="1" applyFont="1" applyFill="1"/>
    <xf numFmtId="0" fontId="6" fillId="16" borderId="0" xfId="0" applyFont="1" applyFill="1"/>
    <xf numFmtId="0" fontId="60" fillId="1" borderId="0" xfId="0" applyFont="1" applyFill="1" applyAlignment="1">
      <alignment horizontal="center" vertical="center" wrapText="1"/>
    </xf>
    <xf numFmtId="0" fontId="60" fillId="1" borderId="41" xfId="0" applyFont="1" applyFill="1" applyBorder="1" applyAlignment="1">
      <alignment horizontal="center" vertical="center" wrapText="1"/>
    </xf>
    <xf numFmtId="0" fontId="58" fillId="1" borderId="0" xfId="0" applyFont="1" applyFill="1" applyAlignment="1">
      <alignment horizontal="right"/>
    </xf>
    <xf numFmtId="0" fontId="14" fillId="16" borderId="0" xfId="0" applyFont="1" applyFill="1"/>
    <xf numFmtId="4" fontId="14" fillId="16" borderId="0" xfId="0" applyNumberFormat="1" applyFont="1" applyFill="1"/>
    <xf numFmtId="0" fontId="59" fillId="16" borderId="0" xfId="0" applyFont="1" applyFill="1"/>
    <xf numFmtId="4" fontId="59" fillId="16" borderId="0" xfId="0" applyNumberFormat="1" applyFont="1" applyFill="1"/>
    <xf numFmtId="0" fontId="44" fillId="1" borderId="0" xfId="0" applyFont="1" applyFill="1"/>
    <xf numFmtId="0" fontId="49" fillId="23" borderId="0" xfId="0" applyFont="1" applyFill="1"/>
    <xf numFmtId="0" fontId="0" fillId="1" borderId="27" xfId="0" applyFill="1" applyBorder="1"/>
    <xf numFmtId="0" fontId="25" fillId="1" borderId="0" xfId="0" applyFont="1" applyFill="1" applyAlignment="1">
      <alignment vertical="center"/>
    </xf>
    <xf numFmtId="2" fontId="7" fillId="22" borderId="0" xfId="0" applyNumberFormat="1" applyFont="1" applyFill="1" applyAlignment="1">
      <alignment horizontal="center" vertical="center"/>
    </xf>
    <xf numFmtId="2" fontId="7" fillId="1" borderId="0" xfId="0" applyNumberFormat="1" applyFont="1" applyFill="1" applyAlignment="1">
      <alignment horizontal="center" vertical="center"/>
    </xf>
    <xf numFmtId="0" fontId="9" fillId="1" borderId="0" xfId="0" applyFont="1" applyFill="1" applyAlignment="1">
      <alignment vertical="center"/>
    </xf>
    <xf numFmtId="0" fontId="16" fillId="16" borderId="0" xfId="0" applyFont="1" applyFill="1" applyAlignment="1">
      <alignment vertical="center"/>
    </xf>
    <xf numFmtId="0" fontId="0" fillId="16" borderId="0" xfId="0" applyFill="1" applyAlignment="1">
      <alignment vertical="center"/>
    </xf>
    <xf numFmtId="0" fontId="0" fillId="1" borderId="0" xfId="0" applyFill="1" applyAlignment="1">
      <alignment vertical="center"/>
    </xf>
    <xf numFmtId="4" fontId="0" fillId="1" borderId="0" xfId="0" applyNumberFormat="1" applyFill="1"/>
    <xf numFmtId="0" fontId="9" fillId="1" borderId="0" xfId="0" applyFont="1" applyFill="1" applyAlignment="1">
      <alignment horizontal="right" vertical="center"/>
    </xf>
    <xf numFmtId="10" fontId="46" fillId="16" borderId="0" xfId="0" applyNumberFormat="1" applyFont="1" applyFill="1"/>
    <xf numFmtId="0" fontId="50" fillId="24" borderId="10" xfId="1" applyFont="1" applyFill="1"/>
    <xf numFmtId="4" fontId="22" fillId="25" borderId="22" xfId="0" applyNumberFormat="1" applyFont="1" applyFill="1" applyBorder="1" applyAlignment="1">
      <alignment horizontal="center"/>
    </xf>
    <xf numFmtId="0" fontId="53" fillId="1" borderId="0" xfId="0" applyFont="1" applyFill="1"/>
    <xf numFmtId="2" fontId="6" fillId="19" borderId="0" xfId="0" applyNumberFormat="1" applyFont="1" applyFill="1" applyAlignment="1">
      <alignment horizontal="center"/>
    </xf>
    <xf numFmtId="0" fontId="24" fillId="1" borderId="0" xfId="3" applyFill="1"/>
    <xf numFmtId="164" fontId="24" fillId="1" borderId="22" xfId="3" applyNumberFormat="1" applyFill="1" applyBorder="1" applyAlignment="1">
      <alignment horizontal="center"/>
    </xf>
    <xf numFmtId="0" fontId="24" fillId="1" borderId="10" xfId="3" applyFill="1" applyBorder="1" applyAlignment="1">
      <alignment horizontal="center"/>
    </xf>
    <xf numFmtId="10" fontId="24" fillId="1" borderId="0" xfId="3" applyNumberFormat="1" applyFill="1"/>
    <xf numFmtId="4" fontId="24" fillId="1" borderId="0" xfId="3" applyNumberFormat="1" applyFill="1"/>
    <xf numFmtId="0" fontId="51" fillId="24" borderId="10" xfId="1" applyFont="1" applyFill="1" applyAlignment="1">
      <alignment horizontal="center"/>
    </xf>
    <xf numFmtId="10" fontId="10" fillId="17" borderId="0" xfId="0" applyNumberFormat="1" applyFont="1" applyFill="1"/>
    <xf numFmtId="0" fontId="10" fillId="17" borderId="0" xfId="0" applyFont="1" applyFill="1"/>
    <xf numFmtId="4" fontId="10" fillId="17" borderId="0" xfId="0" applyNumberFormat="1" applyFont="1" applyFill="1"/>
    <xf numFmtId="4" fontId="10" fillId="17" borderId="21" xfId="0" applyNumberFormat="1" applyFont="1" applyFill="1" applyBorder="1"/>
    <xf numFmtId="4" fontId="12" fillId="16" borderId="0" xfId="0" applyNumberFormat="1" applyFont="1" applyFill="1"/>
    <xf numFmtId="0" fontId="12" fillId="16" borderId="0" xfId="0" applyFont="1" applyFill="1"/>
    <xf numFmtId="165" fontId="12" fillId="16" borderId="0" xfId="0" applyNumberFormat="1" applyFont="1" applyFill="1"/>
    <xf numFmtId="10" fontId="41" fillId="25" borderId="22" xfId="0" applyNumberFormat="1" applyFont="1" applyFill="1" applyBorder="1" applyAlignment="1">
      <alignment horizontal="center"/>
    </xf>
    <xf numFmtId="0" fontId="10" fillId="16" borderId="0" xfId="0" applyFont="1" applyFill="1" applyAlignment="1">
      <alignment horizontal="right"/>
    </xf>
    <xf numFmtId="0" fontId="13" fillId="26" borderId="0" xfId="0" applyFont="1" applyFill="1"/>
    <xf numFmtId="0" fontId="5" fillId="26" borderId="0" xfId="0" applyFont="1" applyFill="1"/>
    <xf numFmtId="0" fontId="0" fillId="1" borderId="20" xfId="0" applyFill="1" applyBorder="1"/>
    <xf numFmtId="0" fontId="18" fillId="24" borderId="10" xfId="1" applyFont="1" applyFill="1" applyAlignment="1">
      <alignment vertical="center"/>
    </xf>
    <xf numFmtId="4" fontId="22" fillId="25" borderId="22" xfId="0" applyNumberFormat="1" applyFont="1" applyFill="1" applyBorder="1" applyAlignment="1">
      <alignment horizontal="center" vertical="center"/>
    </xf>
    <xf numFmtId="0" fontId="5" fillId="1" borderId="0" xfId="0" applyFont="1" applyFill="1"/>
    <xf numFmtId="0" fontId="0" fillId="1" borderId="0" xfId="0" applyFill="1" applyAlignment="1">
      <alignment horizontal="right" vertical="center"/>
    </xf>
    <xf numFmtId="4" fontId="56" fillId="1" borderId="0" xfId="0" applyNumberFormat="1" applyFont="1" applyFill="1"/>
    <xf numFmtId="0" fontId="57" fillId="1" borderId="0" xfId="0" applyFont="1" applyFill="1"/>
    <xf numFmtId="0" fontId="56" fillId="1" borderId="0" xfId="0" applyFont="1" applyFill="1"/>
    <xf numFmtId="164" fontId="56" fillId="1" borderId="0" xfId="0" applyNumberFormat="1" applyFont="1" applyFill="1" applyAlignment="1">
      <alignment horizontal="center"/>
    </xf>
    <xf numFmtId="0" fontId="13" fillId="1" borderId="0" xfId="1" applyFont="1" applyFill="1" applyBorder="1" applyAlignment="1">
      <alignment horizontal="center"/>
    </xf>
    <xf numFmtId="10" fontId="56" fillId="1" borderId="0" xfId="0" applyNumberFormat="1" applyFont="1" applyFill="1"/>
    <xf numFmtId="0" fontId="48" fillId="1" borderId="0" xfId="0" applyFont="1" applyFill="1" applyAlignment="1">
      <alignment horizontal="justify" vertical="top"/>
    </xf>
    <xf numFmtId="0" fontId="19" fillId="24" borderId="10" xfId="1" applyFont="1" applyFill="1" applyAlignment="1">
      <alignment horizontal="center"/>
    </xf>
    <xf numFmtId="10" fontId="56" fillId="17" borderId="0" xfId="0" applyNumberFormat="1" applyFont="1" applyFill="1"/>
    <xf numFmtId="4" fontId="56" fillId="1" borderId="0" xfId="0" applyNumberFormat="1" applyFont="1" applyFill="1" applyAlignment="1">
      <alignment horizontal="center"/>
    </xf>
    <xf numFmtId="0" fontId="56" fillId="1" borderId="0" xfId="0" applyFont="1" applyFill="1" applyAlignment="1">
      <alignment vertical="top" wrapText="1"/>
    </xf>
    <xf numFmtId="4" fontId="56" fillId="1" borderId="22" xfId="0" applyNumberFormat="1" applyFont="1" applyFill="1" applyBorder="1" applyAlignment="1">
      <alignment horizontal="center"/>
    </xf>
    <xf numFmtId="0" fontId="19" fillId="1" borderId="10" xfId="1" applyFont="1" applyFill="1" applyAlignment="1">
      <alignment horizontal="center"/>
    </xf>
    <xf numFmtId="0" fontId="10" fillId="1" borderId="0" xfId="0" applyFont="1" applyFill="1"/>
    <xf numFmtId="4" fontId="21" fillId="16" borderId="0" xfId="0" applyNumberFormat="1" applyFont="1" applyFill="1"/>
    <xf numFmtId="0" fontId="56" fillId="17" borderId="0" xfId="0" applyFont="1" applyFill="1"/>
    <xf numFmtId="4" fontId="56" fillId="17" borderId="0" xfId="0" applyNumberFormat="1" applyFont="1" applyFill="1"/>
    <xf numFmtId="0" fontId="19" fillId="24" borderId="11" xfId="1" applyFont="1" applyFill="1" applyBorder="1" applyAlignment="1">
      <alignment horizontal="center"/>
    </xf>
    <xf numFmtId="4" fontId="56" fillId="17" borderId="21" xfId="0" applyNumberFormat="1" applyFont="1" applyFill="1" applyBorder="1"/>
    <xf numFmtId="0" fontId="21" fillId="16" borderId="0" xfId="0" applyFont="1" applyFill="1" applyAlignment="1">
      <alignment horizontal="right"/>
    </xf>
    <xf numFmtId="164" fontId="21" fillId="16" borderId="0" xfId="0" applyNumberFormat="1" applyFont="1" applyFill="1"/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vertical="center" wrapText="1"/>
    </xf>
    <xf numFmtId="0" fontId="0" fillId="13" borderId="0" xfId="0" applyFill="1" applyAlignment="1">
      <alignment horizontal="center"/>
    </xf>
    <xf numFmtId="0" fontId="0" fillId="13" borderId="0" xfId="0" applyFill="1"/>
    <xf numFmtId="0" fontId="12" fillId="13" borderId="0" xfId="0" applyFont="1" applyFill="1"/>
    <xf numFmtId="0" fontId="0" fillId="13" borderId="4" xfId="0" applyFill="1" applyBorder="1" applyAlignment="1">
      <alignment horizontal="center"/>
    </xf>
    <xf numFmtId="0" fontId="0" fillId="13" borderId="42" xfId="0" applyFill="1" applyBorder="1"/>
    <xf numFmtId="0" fontId="3" fillId="13" borderId="0" xfId="0" applyFont="1" applyFill="1"/>
    <xf numFmtId="0" fontId="20" fillId="13" borderId="0" xfId="0" applyFont="1" applyFill="1"/>
    <xf numFmtId="0" fontId="0" fillId="13" borderId="7" xfId="0" applyFill="1" applyBorder="1"/>
    <xf numFmtId="0" fontId="12" fillId="13" borderId="37" xfId="0" applyFont="1" applyFill="1" applyBorder="1" applyAlignment="1">
      <alignment horizontal="center"/>
    </xf>
    <xf numFmtId="0" fontId="0" fillId="13" borderId="37" xfId="0" applyFill="1" applyBorder="1" applyAlignment="1">
      <alignment horizontal="center"/>
    </xf>
    <xf numFmtId="0" fontId="10" fillId="13" borderId="37" xfId="0" applyFont="1" applyFill="1" applyBorder="1" applyAlignment="1">
      <alignment horizontal="center"/>
    </xf>
    <xf numFmtId="0" fontId="21" fillId="13" borderId="37" xfId="0" applyFont="1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4" fillId="13" borderId="0" xfId="0" applyFont="1" applyFill="1" applyAlignment="1">
      <alignment horizontal="center"/>
    </xf>
    <xf numFmtId="0" fontId="2" fillId="13" borderId="0" xfId="0" applyFont="1" applyFill="1" applyAlignment="1">
      <alignment horizontal="center" vertical="top"/>
    </xf>
    <xf numFmtId="0" fontId="17" fillId="13" borderId="0" xfId="0" applyFont="1" applyFill="1" applyAlignment="1">
      <alignment horizontal="center"/>
    </xf>
    <xf numFmtId="4" fontId="20" fillId="13" borderId="0" xfId="0" applyNumberFormat="1" applyFont="1" applyFill="1"/>
    <xf numFmtId="0" fontId="25" fillId="13" borderId="0" xfId="0" applyFont="1" applyFill="1" applyAlignment="1">
      <alignment horizontal="center"/>
    </xf>
    <xf numFmtId="4" fontId="33" fillId="13" borderId="0" xfId="0" applyNumberFormat="1" applyFont="1" applyFill="1" applyAlignment="1">
      <alignment horizontal="centerContinuous" vertical="top"/>
    </xf>
    <xf numFmtId="0" fontId="27" fillId="13" borderId="1" xfId="0" applyFont="1" applyFill="1" applyBorder="1" applyAlignment="1">
      <alignment horizontal="center"/>
    </xf>
    <xf numFmtId="0" fontId="27" fillId="13" borderId="3" xfId="0" applyFont="1" applyFill="1" applyBorder="1"/>
    <xf numFmtId="0" fontId="27" fillId="13" borderId="1" xfId="0" applyFont="1" applyFill="1" applyBorder="1" applyAlignment="1">
      <alignment horizontal="center" vertical="top"/>
    </xf>
    <xf numFmtId="0" fontId="27" fillId="13" borderId="3" xfId="0" applyFont="1" applyFill="1" applyBorder="1" applyAlignment="1">
      <alignment horizontal="centerContinuous" wrapText="1"/>
    </xf>
    <xf numFmtId="0" fontId="27" fillId="13" borderId="23" xfId="0" applyFont="1" applyFill="1" applyBorder="1" applyAlignment="1">
      <alignment horizontal="center" vertical="top"/>
    </xf>
    <xf numFmtId="0" fontId="27" fillId="13" borderId="28" xfId="0" applyFont="1" applyFill="1" applyBorder="1" applyAlignment="1">
      <alignment horizontal="centerContinuous" vertical="top" wrapText="1"/>
    </xf>
    <xf numFmtId="2" fontId="30" fillId="13" borderId="25" xfId="0" applyNumberFormat="1" applyFont="1" applyFill="1" applyBorder="1" applyAlignment="1">
      <alignment horizontal="center"/>
    </xf>
    <xf numFmtId="0" fontId="29" fillId="13" borderId="30" xfId="4" applyFont="1" applyFill="1"/>
    <xf numFmtId="0" fontId="25" fillId="13" borderId="23" xfId="0" applyFont="1" applyFill="1" applyBorder="1"/>
    <xf numFmtId="0" fontId="30" fillId="13" borderId="20" xfId="0" applyFont="1" applyFill="1" applyBorder="1"/>
    <xf numFmtId="2" fontId="7" fillId="13" borderId="0" xfId="0" applyNumberFormat="1" applyFont="1" applyFill="1" applyAlignment="1">
      <alignment horizontal="center" vertical="center"/>
    </xf>
    <xf numFmtId="0" fontId="25" fillId="13" borderId="25" xfId="0" applyFont="1" applyFill="1" applyBorder="1" applyAlignment="1">
      <alignment vertical="center"/>
    </xf>
    <xf numFmtId="0" fontId="30" fillId="13" borderId="20" xfId="0" applyFont="1" applyFill="1" applyBorder="1" applyAlignment="1">
      <alignment vertical="center"/>
    </xf>
    <xf numFmtId="2" fontId="7" fillId="13" borderId="20" xfId="0" applyNumberFormat="1" applyFont="1" applyFill="1" applyBorder="1" applyAlignment="1">
      <alignment horizontal="center" vertical="center"/>
    </xf>
    <xf numFmtId="2" fontId="7" fillId="13" borderId="0" xfId="0" applyNumberFormat="1" applyFont="1" applyFill="1" applyAlignment="1">
      <alignment horizontal="center"/>
    </xf>
    <xf numFmtId="2" fontId="7" fillId="13" borderId="20" xfId="0" applyNumberFormat="1" applyFont="1" applyFill="1" applyBorder="1" applyAlignment="1">
      <alignment horizontal="center"/>
    </xf>
    <xf numFmtId="0" fontId="25" fillId="13" borderId="26" xfId="0" applyFont="1" applyFill="1" applyBorder="1"/>
    <xf numFmtId="0" fontId="30" fillId="13" borderId="27" xfId="0" applyFont="1" applyFill="1" applyBorder="1"/>
    <xf numFmtId="2" fontId="7" fillId="13" borderId="27" xfId="0" applyNumberFormat="1" applyFont="1" applyFill="1" applyBorder="1" applyAlignment="1">
      <alignment horizontal="center"/>
    </xf>
    <xf numFmtId="2" fontId="26" fillId="13" borderId="0" xfId="0" applyNumberFormat="1" applyFont="1" applyFill="1" applyAlignment="1">
      <alignment horizontal="center"/>
    </xf>
    <xf numFmtId="0" fontId="27" fillId="13" borderId="1" xfId="4" applyFont="1" applyFill="1" applyBorder="1" applyAlignment="1">
      <alignment horizontal="center"/>
    </xf>
    <xf numFmtId="2" fontId="27" fillId="13" borderId="3" xfId="4" applyNumberFormat="1" applyFont="1" applyFill="1" applyBorder="1" applyAlignment="1">
      <alignment horizontal="left"/>
    </xf>
    <xf numFmtId="2" fontId="7" fillId="13" borderId="24" xfId="0" applyNumberFormat="1" applyFont="1" applyFill="1" applyBorder="1" applyAlignment="1">
      <alignment horizontal="center"/>
    </xf>
    <xf numFmtId="2" fontId="31" fillId="13" borderId="0" xfId="0" applyNumberFormat="1" applyFont="1" applyFill="1" applyAlignment="1">
      <alignment horizontal="left"/>
    </xf>
    <xf numFmtId="2" fontId="31" fillId="13" borderId="0" xfId="0" applyNumberFormat="1" applyFont="1" applyFill="1" applyAlignment="1">
      <alignment horizontal="center"/>
    </xf>
    <xf numFmtId="2" fontId="29" fillId="13" borderId="0" xfId="0" applyNumberFormat="1" applyFont="1" applyFill="1" applyAlignment="1">
      <alignment horizontal="center"/>
    </xf>
    <xf numFmtId="2" fontId="27" fillId="13" borderId="0" xfId="0" applyNumberFormat="1" applyFont="1" applyFill="1" applyAlignment="1">
      <alignment horizontal="center"/>
    </xf>
    <xf numFmtId="1" fontId="31" fillId="13" borderId="23" xfId="0" applyNumberFormat="1" applyFont="1" applyFill="1" applyBorder="1" applyAlignment="1">
      <alignment horizontal="center"/>
    </xf>
    <xf numFmtId="2" fontId="29" fillId="13" borderId="24" xfId="0" applyNumberFormat="1" applyFont="1" applyFill="1" applyBorder="1" applyAlignment="1">
      <alignment horizontal="left"/>
    </xf>
    <xf numFmtId="1" fontId="31" fillId="13" borderId="25" xfId="0" applyNumberFormat="1" applyFont="1" applyFill="1" applyBorder="1" applyAlignment="1">
      <alignment horizontal="center"/>
    </xf>
    <xf numFmtId="2" fontId="31" fillId="13" borderId="20" xfId="0" applyNumberFormat="1" applyFont="1" applyFill="1" applyBorder="1" applyAlignment="1">
      <alignment horizontal="left"/>
    </xf>
    <xf numFmtId="1" fontId="31" fillId="13" borderId="26" xfId="0" applyNumberFormat="1" applyFont="1" applyFill="1" applyBorder="1" applyAlignment="1">
      <alignment horizontal="center"/>
    </xf>
    <xf numFmtId="2" fontId="31" fillId="13" borderId="27" xfId="0" applyNumberFormat="1" applyFont="1" applyFill="1" applyBorder="1" applyAlignment="1">
      <alignment horizontal="left"/>
    </xf>
    <xf numFmtId="0" fontId="4" fillId="13" borderId="0" xfId="2" applyFont="1" applyFill="1" applyAlignment="1">
      <alignment horizontal="center"/>
    </xf>
    <xf numFmtId="2" fontId="3" fillId="13" borderId="0" xfId="2" applyNumberFormat="1" applyFont="1" applyFill="1" applyBorder="1" applyAlignment="1">
      <alignment horizontal="center"/>
    </xf>
    <xf numFmtId="0" fontId="29" fillId="13" borderId="23" xfId="2" applyFont="1" applyFill="1" applyBorder="1" applyAlignment="1">
      <alignment horizontal="center"/>
    </xf>
    <xf numFmtId="2" fontId="29" fillId="13" borderId="28" xfId="2" applyNumberFormat="1" applyFont="1" applyFill="1" applyBorder="1" applyAlignment="1">
      <alignment horizontal="left"/>
    </xf>
    <xf numFmtId="2" fontId="29" fillId="13" borderId="28" xfId="2" applyNumberFormat="1" applyFont="1" applyFill="1" applyBorder="1" applyAlignment="1">
      <alignment horizontal="center"/>
    </xf>
    <xf numFmtId="0" fontId="25" fillId="13" borderId="27" xfId="0" applyFont="1" applyFill="1" applyBorder="1"/>
    <xf numFmtId="0" fontId="25" fillId="13" borderId="26" xfId="0" applyFont="1" applyFill="1" applyBorder="1" applyAlignment="1">
      <alignment horizontal="centerContinuous" vertical="top" wrapText="1"/>
    </xf>
    <xf numFmtId="0" fontId="25" fillId="13" borderId="27" xfId="0" applyFont="1" applyFill="1" applyBorder="1" applyAlignment="1">
      <alignment horizontal="centerContinuous" vertical="top" wrapText="1"/>
    </xf>
    <xf numFmtId="0" fontId="27" fillId="13" borderId="23" xfId="2" applyFont="1" applyFill="1" applyBorder="1" applyAlignment="1">
      <alignment horizontal="center"/>
    </xf>
    <xf numFmtId="0" fontId="27" fillId="13" borderId="28" xfId="2" applyFont="1" applyFill="1" applyBorder="1"/>
    <xf numFmtId="0" fontId="25" fillId="13" borderId="28" xfId="2" applyFont="1" applyFill="1" applyBorder="1"/>
    <xf numFmtId="0" fontId="64" fillId="13" borderId="25" xfId="0" applyFont="1" applyFill="1" applyBorder="1" applyAlignment="1">
      <alignment horizontal="center" vertical="center"/>
    </xf>
    <xf numFmtId="0" fontId="64" fillId="13" borderId="26" xfId="0" applyFont="1" applyFill="1" applyBorder="1" applyAlignment="1">
      <alignment horizontal="center"/>
    </xf>
    <xf numFmtId="0" fontId="64" fillId="13" borderId="25" xfId="0" applyFont="1" applyFill="1" applyBorder="1" applyAlignment="1">
      <alignment horizontal="center" vertical="top"/>
    </xf>
    <xf numFmtId="0" fontId="27" fillId="13" borderId="23" xfId="0" applyFont="1" applyFill="1" applyBorder="1" applyAlignment="1">
      <alignment horizontal="center"/>
    </xf>
    <xf numFmtId="0" fontId="27" fillId="13" borderId="28" xfId="4" applyFont="1" applyFill="1" applyBorder="1"/>
    <xf numFmtId="0" fontId="32" fillId="13" borderId="25" xfId="0" applyFont="1" applyFill="1" applyBorder="1" applyAlignment="1">
      <alignment horizontal="center"/>
    </xf>
    <xf numFmtId="0" fontId="57" fillId="13" borderId="26" xfId="0" applyFont="1" applyFill="1" applyBorder="1" applyAlignment="1">
      <alignment horizontal="centerContinuous" vertical="top" wrapText="1"/>
    </xf>
    <xf numFmtId="0" fontId="28" fillId="13" borderId="27" xfId="0" applyFont="1" applyFill="1" applyBorder="1" applyAlignment="1">
      <alignment horizontal="centerContinuous" vertical="top" wrapText="1"/>
    </xf>
    <xf numFmtId="0" fontId="63" fillId="13" borderId="44" xfId="4" applyFont="1" applyFill="1" applyBorder="1" applyAlignment="1">
      <alignment horizontal="centerContinuous" vertical="top" wrapText="1"/>
    </xf>
    <xf numFmtId="9" fontId="25" fillId="13" borderId="25" xfId="0" applyNumberFormat="1" applyFont="1" applyFill="1" applyBorder="1" applyAlignment="1">
      <alignment horizontal="center"/>
    </xf>
    <xf numFmtId="0" fontId="27" fillId="13" borderId="25" xfId="0" applyFont="1" applyFill="1" applyBorder="1" applyAlignment="1">
      <alignment vertical="center"/>
    </xf>
    <xf numFmtId="0" fontId="57" fillId="13" borderId="20" xfId="0" applyFont="1" applyFill="1" applyBorder="1" applyAlignment="1">
      <alignment horizontal="justify" vertical="top" wrapText="1"/>
    </xf>
    <xf numFmtId="0" fontId="27" fillId="13" borderId="26" xfId="0" applyFont="1" applyFill="1" applyBorder="1" applyAlignment="1">
      <alignment horizontal="center" vertical="top"/>
    </xf>
    <xf numFmtId="0" fontId="29" fillId="13" borderId="0" xfId="0" applyFont="1" applyFill="1"/>
    <xf numFmtId="0" fontId="28" fillId="13" borderId="0" xfId="0" applyFont="1" applyFill="1" applyAlignment="1">
      <alignment vertical="top" wrapText="1"/>
    </xf>
    <xf numFmtId="4" fontId="57" fillId="13" borderId="0" xfId="0" applyNumberFormat="1" applyFont="1" applyFill="1" applyAlignment="1">
      <alignment horizontal="center"/>
    </xf>
    <xf numFmtId="0" fontId="57" fillId="13" borderId="0" xfId="1" applyFont="1" applyFill="1" applyBorder="1" applyAlignment="1">
      <alignment horizontal="center"/>
    </xf>
    <xf numFmtId="0" fontId="66" fillId="13" borderId="0" xfId="0" applyFont="1" applyFill="1" applyAlignment="1">
      <alignment horizontal="center"/>
    </xf>
    <xf numFmtId="0" fontId="27" fillId="0" borderId="2" xfId="0" applyFont="1" applyBorder="1"/>
    <xf numFmtId="0" fontId="27" fillId="13" borderId="0" xfId="0" applyFont="1" applyFill="1" applyAlignment="1">
      <alignment horizontal="center" vertical="top"/>
    </xf>
    <xf numFmtId="0" fontId="25" fillId="13" borderId="42" xfId="0" applyFont="1" applyFill="1" applyBorder="1" applyAlignment="1">
      <alignment horizontal="center"/>
    </xf>
    <xf numFmtId="0" fontId="27" fillId="0" borderId="24" xfId="0" applyFont="1" applyBorder="1"/>
    <xf numFmtId="0" fontId="39" fillId="0" borderId="20" xfId="0" applyFont="1" applyBorder="1" applyAlignment="1">
      <alignment horizontal="center" vertical="top" wrapText="1"/>
    </xf>
    <xf numFmtId="0" fontId="35" fillId="0" borderId="27" xfId="0" applyFont="1" applyBorder="1" applyAlignment="1">
      <alignment vertical="top" wrapText="1"/>
    </xf>
    <xf numFmtId="0" fontId="27" fillId="13" borderId="43" xfId="0" applyFont="1" applyFill="1" applyBorder="1" applyAlignment="1">
      <alignment horizontal="center"/>
    </xf>
    <xf numFmtId="0" fontId="28" fillId="13" borderId="43" xfId="0" applyFont="1" applyFill="1" applyBorder="1" applyAlignment="1">
      <alignment vertical="top" wrapText="1"/>
    </xf>
    <xf numFmtId="4" fontId="57" fillId="13" borderId="43" xfId="0" applyNumberFormat="1" applyFont="1" applyFill="1" applyBorder="1" applyAlignment="1">
      <alignment horizontal="center"/>
    </xf>
    <xf numFmtId="0" fontId="57" fillId="13" borderId="43" xfId="1" applyFont="1" applyFill="1" applyBorder="1" applyAlignment="1">
      <alignment horizontal="center"/>
    </xf>
    <xf numFmtId="0" fontId="0" fillId="13" borderId="4" xfId="0" applyFill="1" applyBorder="1"/>
    <xf numFmtId="0" fontId="0" fillId="13" borderId="37" xfId="0" applyFill="1" applyBorder="1"/>
    <xf numFmtId="0" fontId="0" fillId="13" borderId="6" xfId="0" applyFill="1" applyBorder="1"/>
    <xf numFmtId="0" fontId="27" fillId="13" borderId="2" xfId="0" applyFont="1" applyFill="1" applyBorder="1"/>
    <xf numFmtId="0" fontId="0" fillId="0" borderId="0" xfId="0" applyAlignment="1">
      <alignment horizontal="center" vertical="top" wrapText="1"/>
    </xf>
    <xf numFmtId="2" fontId="27" fillId="13" borderId="2" xfId="4" applyNumberFormat="1" applyFont="1" applyFill="1" applyBorder="1" applyAlignment="1">
      <alignment horizontal="center"/>
    </xf>
    <xf numFmtId="0" fontId="2" fillId="13" borderId="2" xfId="0" applyFont="1" applyFill="1" applyBorder="1"/>
    <xf numFmtId="0" fontId="2" fillId="13" borderId="0" xfId="0" applyFont="1" applyFill="1"/>
    <xf numFmtId="0" fontId="2" fillId="1" borderId="0" xfId="0" applyFont="1" applyFill="1"/>
    <xf numFmtId="166" fontId="2" fillId="1" borderId="31" xfId="0" applyNumberFormat="1" applyFont="1" applyFill="1" applyBorder="1" applyAlignment="1">
      <alignment horizontal="center" vertical="center" wrapText="1"/>
    </xf>
    <xf numFmtId="0" fontId="2" fillId="13" borderId="24" xfId="0" applyFont="1" applyFill="1" applyBorder="1"/>
    <xf numFmtId="0" fontId="2" fillId="1" borderId="12" xfId="0" applyFont="1" applyFill="1" applyBorder="1"/>
    <xf numFmtId="0" fontId="2" fillId="1" borderId="14" xfId="0" applyFont="1" applyFill="1" applyBorder="1"/>
    <xf numFmtId="0" fontId="2" fillId="13" borderId="20" xfId="0" applyFont="1" applyFill="1" applyBorder="1"/>
    <xf numFmtId="166" fontId="2" fillId="1" borderId="38" xfId="0" applyNumberFormat="1" applyFont="1" applyFill="1" applyBorder="1" applyAlignment="1">
      <alignment horizontal="center" vertical="center" wrapText="1"/>
    </xf>
    <xf numFmtId="166" fontId="2" fillId="1" borderId="0" xfId="0" applyNumberFormat="1" applyFont="1" applyFill="1" applyAlignment="1">
      <alignment horizontal="center" vertical="center" wrapText="1"/>
    </xf>
    <xf numFmtId="0" fontId="2" fillId="1" borderId="48" xfId="0" applyFont="1" applyFill="1" applyBorder="1"/>
    <xf numFmtId="0" fontId="2" fillId="1" borderId="49" xfId="0" applyFont="1" applyFill="1" applyBorder="1"/>
    <xf numFmtId="0" fontId="2" fillId="13" borderId="51" xfId="0" applyFont="1" applyFill="1" applyBorder="1" applyAlignment="1">
      <alignment horizontal="justify" vertical="top"/>
    </xf>
    <xf numFmtId="0" fontId="2" fillId="13" borderId="0" xfId="0" applyFont="1" applyFill="1" applyAlignment="1">
      <alignment horizontal="justify" vertical="top"/>
    </xf>
    <xf numFmtId="0" fontId="62" fillId="3" borderId="58" xfId="0" applyFont="1" applyFill="1" applyBorder="1" applyProtection="1">
      <protection locked="0"/>
    </xf>
    <xf numFmtId="0" fontId="48" fillId="3" borderId="0" xfId="0" applyFont="1" applyFill="1" applyAlignment="1">
      <alignment horizontal="center" vertical="top" wrapText="1"/>
    </xf>
    <xf numFmtId="0" fontId="68" fillId="0" borderId="0" xfId="0" applyFont="1" applyAlignment="1">
      <alignment horizontal="centerContinuous" vertical="top" wrapText="1"/>
    </xf>
    <xf numFmtId="0" fontId="48" fillId="0" borderId="0" xfId="0" applyFont="1" applyAlignment="1">
      <alignment horizontal="justify" vertical="top" wrapText="1"/>
    </xf>
    <xf numFmtId="0" fontId="72" fillId="27" borderId="60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73" fillId="13" borderId="0" xfId="0" applyFont="1" applyFill="1" applyAlignment="1">
      <alignment horizontal="center"/>
    </xf>
    <xf numFmtId="0" fontId="74" fillId="13" borderId="0" xfId="0" applyFont="1" applyFill="1" applyAlignment="1">
      <alignment horizontal="centerContinuous" vertical="center"/>
    </xf>
    <xf numFmtId="0" fontId="73" fillId="13" borderId="0" xfId="0" applyFont="1" applyFill="1" applyAlignment="1">
      <alignment horizontal="centerContinuous" vertical="center"/>
    </xf>
    <xf numFmtId="0" fontId="73" fillId="13" borderId="0" xfId="0" applyFont="1" applyFill="1"/>
    <xf numFmtId="0" fontId="68" fillId="0" borderId="0" xfId="0" applyFont="1" applyAlignment="1">
      <alignment horizontal="left" vertical="top" wrapText="1"/>
    </xf>
    <xf numFmtId="0" fontId="47" fillId="0" borderId="0" xfId="0" applyFont="1" applyAlignment="1">
      <alignment horizontal="centerContinuous" vertical="top" wrapText="1"/>
    </xf>
    <xf numFmtId="0" fontId="48" fillId="0" borderId="0" xfId="0" applyFont="1" applyAlignment="1">
      <alignment horizontal="centerContinuous" vertical="top" wrapText="1"/>
    </xf>
    <xf numFmtId="0" fontId="68" fillId="3" borderId="0" xfId="0" applyFont="1" applyFill="1" applyAlignment="1">
      <alignment horizontal="justify" vertical="top" wrapText="1"/>
    </xf>
    <xf numFmtId="4" fontId="75" fillId="12" borderId="22" xfId="0" applyNumberFormat="1" applyFont="1" applyFill="1" applyBorder="1" applyAlignment="1">
      <alignment horizontal="centerContinuous" vertical="top"/>
    </xf>
    <xf numFmtId="4" fontId="76" fillId="12" borderId="22" xfId="0" applyNumberFormat="1" applyFont="1" applyFill="1" applyBorder="1" applyAlignment="1">
      <alignment horizontal="centerContinuous" vertical="top"/>
    </xf>
    <xf numFmtId="0" fontId="70" fillId="13" borderId="0" xfId="0" applyFont="1" applyFill="1"/>
    <xf numFmtId="0" fontId="55" fillId="13" borderId="0" xfId="0" applyFont="1" applyFill="1"/>
    <xf numFmtId="0" fontId="44" fillId="0" borderId="0" xfId="0" applyFont="1"/>
    <xf numFmtId="0" fontId="77" fillId="13" borderId="0" xfId="0" applyFont="1" applyFill="1"/>
    <xf numFmtId="0" fontId="44" fillId="0" borderId="0" xfId="0" applyFont="1" applyAlignment="1">
      <alignment vertical="center"/>
    </xf>
    <xf numFmtId="0" fontId="73" fillId="0" borderId="0" xfId="0" applyFont="1" applyAlignment="1">
      <alignment vertical="center"/>
    </xf>
    <xf numFmtId="0" fontId="70" fillId="0" borderId="26" xfId="0" applyFont="1" applyBorder="1" applyAlignment="1">
      <alignment horizontal="center"/>
    </xf>
    <xf numFmtId="0" fontId="70" fillId="0" borderId="27" xfId="0" applyFont="1" applyBorder="1"/>
    <xf numFmtId="0" fontId="78" fillId="4" borderId="21" xfId="1" applyFont="1" applyBorder="1" applyAlignment="1">
      <alignment horizontal="center"/>
    </xf>
    <xf numFmtId="0" fontId="1" fillId="0" borderId="0" xfId="0" applyFont="1"/>
    <xf numFmtId="0" fontId="1" fillId="3" borderId="0" xfId="0" applyFont="1" applyFill="1"/>
    <xf numFmtId="0" fontId="1" fillId="1" borderId="35" xfId="0" applyFont="1" applyFill="1" applyBorder="1" applyAlignment="1">
      <alignment horizontal="justify" vertical="center" wrapText="1"/>
    </xf>
    <xf numFmtId="0" fontId="1" fillId="1" borderId="37" xfId="0" applyFont="1" applyFill="1" applyBorder="1" applyAlignment="1">
      <alignment horizontal="justify" vertical="center" wrapText="1"/>
    </xf>
    <xf numFmtId="0" fontId="1" fillId="1" borderId="38" xfId="0" applyFont="1" applyFill="1" applyBorder="1" applyAlignment="1">
      <alignment horizontal="justify" vertical="center" wrapText="1"/>
    </xf>
    <xf numFmtId="0" fontId="1" fillId="1" borderId="36" xfId="0" applyFont="1" applyFill="1" applyBorder="1" applyAlignment="1">
      <alignment horizontal="center" vertical="center" wrapText="1"/>
    </xf>
    <xf numFmtId="0" fontId="1" fillId="1" borderId="35" xfId="0" applyFont="1" applyFill="1" applyBorder="1" applyAlignment="1">
      <alignment horizontal="center" vertical="center" wrapText="1"/>
    </xf>
    <xf numFmtId="0" fontId="1" fillId="1" borderId="32" xfId="0" applyFont="1" applyFill="1" applyBorder="1" applyAlignment="1">
      <alignment horizontal="justify" vertical="center" wrapText="1"/>
    </xf>
    <xf numFmtId="0" fontId="1" fillId="1" borderId="35" xfId="0" applyFont="1" applyFill="1" applyBorder="1" applyAlignment="1">
      <alignment horizontal="centerContinuous" vertical="top" wrapText="1"/>
    </xf>
    <xf numFmtId="0" fontId="1" fillId="1" borderId="0" xfId="0" applyFont="1" applyFill="1" applyAlignment="1">
      <alignment horizontal="centerContinuous" vertical="top" wrapText="1"/>
    </xf>
    <xf numFmtId="0" fontId="1" fillId="1" borderId="0" xfId="0" applyFont="1" applyFill="1" applyAlignment="1">
      <alignment vertical="top" wrapText="1"/>
    </xf>
    <xf numFmtId="0" fontId="1" fillId="1" borderId="0" xfId="0" applyFont="1" applyFill="1"/>
    <xf numFmtId="0" fontId="1" fillId="1" borderId="0" xfId="0" applyFont="1" applyFill="1" applyAlignment="1">
      <alignment horizontal="justify" vertical="center" wrapText="1"/>
    </xf>
    <xf numFmtId="0" fontId="1" fillId="1" borderId="0" xfId="0" applyFont="1" applyFill="1" applyAlignment="1">
      <alignment horizontal="right"/>
    </xf>
    <xf numFmtId="0" fontId="1" fillId="13" borderId="0" xfId="0" applyFont="1" applyFill="1"/>
    <xf numFmtId="10" fontId="1" fillId="0" borderId="0" xfId="0" applyNumberFormat="1" applyFont="1"/>
    <xf numFmtId="10" fontId="1" fillId="13" borderId="0" xfId="0" applyNumberFormat="1" applyFont="1" applyFill="1"/>
    <xf numFmtId="0" fontId="67" fillId="2" borderId="60" xfId="0" applyFont="1" applyFill="1" applyBorder="1" applyAlignment="1">
      <alignment horizontal="center" vertical="center" wrapText="1"/>
    </xf>
    <xf numFmtId="0" fontId="44" fillId="2" borderId="60" xfId="0" applyFont="1" applyFill="1" applyBorder="1" applyAlignment="1">
      <alignment horizontal="left" vertical="center" wrapText="1"/>
    </xf>
    <xf numFmtId="0" fontId="0" fillId="3" borderId="61" xfId="0" applyFill="1" applyBorder="1" applyProtection="1">
      <protection locked="0"/>
    </xf>
    <xf numFmtId="4" fontId="33" fillId="3" borderId="50" xfId="0" applyNumberFormat="1" applyFont="1" applyFill="1" applyBorder="1" applyAlignment="1" applyProtection="1">
      <alignment horizontal="center"/>
      <protection locked="0"/>
    </xf>
    <xf numFmtId="0" fontId="25" fillId="3" borderId="50" xfId="0" applyFont="1" applyFill="1" applyBorder="1" applyProtection="1">
      <protection locked="0"/>
    </xf>
    <xf numFmtId="164" fontId="33" fillId="3" borderId="52" xfId="0" applyNumberFormat="1" applyFont="1" applyFill="1" applyBorder="1" applyAlignment="1" applyProtection="1">
      <alignment horizontal="center"/>
      <protection locked="0"/>
    </xf>
    <xf numFmtId="167" fontId="33" fillId="3" borderId="52" xfId="0" applyNumberFormat="1" applyFont="1" applyFill="1" applyBorder="1" applyAlignment="1" applyProtection="1">
      <alignment horizontal="center"/>
      <protection locked="0"/>
    </xf>
    <xf numFmtId="3" fontId="33" fillId="3" borderId="52" xfId="0" applyNumberFormat="1" applyFont="1" applyFill="1" applyBorder="1" applyAlignment="1" applyProtection="1">
      <alignment horizontal="center"/>
      <protection locked="0"/>
    </xf>
    <xf numFmtId="3" fontId="33" fillId="3" borderId="52" xfId="0" applyNumberFormat="1" applyFont="1" applyFill="1" applyBorder="1" applyAlignment="1" applyProtection="1">
      <alignment horizontal="center" vertical="center"/>
      <protection locked="0"/>
    </xf>
    <xf numFmtId="4" fontId="33" fillId="3" borderId="52" xfId="0" applyNumberFormat="1" applyFont="1" applyFill="1" applyBorder="1" applyAlignment="1" applyProtection="1">
      <alignment horizontal="center"/>
      <protection locked="0"/>
    </xf>
    <xf numFmtId="4" fontId="71" fillId="3" borderId="54" xfId="1" applyNumberFormat="1" applyFont="1" applyFill="1" applyBorder="1" applyAlignment="1" applyProtection="1">
      <alignment horizontal="center"/>
      <protection locked="0"/>
    </xf>
    <xf numFmtId="4" fontId="41" fillId="3" borderId="52" xfId="0" applyNumberFormat="1" applyFont="1" applyFill="1" applyBorder="1" applyAlignment="1" applyProtection="1">
      <alignment horizontal="center" vertical="center"/>
      <protection locked="0"/>
    </xf>
    <xf numFmtId="10" fontId="33" fillId="3" borderId="50" xfId="0" applyNumberFormat="1" applyFont="1" applyFill="1" applyBorder="1" applyAlignment="1" applyProtection="1">
      <alignment horizontal="center"/>
      <protection locked="0"/>
    </xf>
    <xf numFmtId="4" fontId="33" fillId="3" borderId="55" xfId="0" applyNumberFormat="1" applyFont="1" applyFill="1" applyBorder="1" applyAlignment="1" applyProtection="1">
      <alignment horizontal="center"/>
      <protection locked="0"/>
    </xf>
    <xf numFmtId="0" fontId="27" fillId="3" borderId="53" xfId="0" applyFont="1" applyFill="1" applyBorder="1" applyAlignment="1" applyProtection="1">
      <alignment horizontal="center"/>
      <protection locked="0"/>
    </xf>
    <xf numFmtId="0" fontId="27" fillId="3" borderId="52" xfId="0" applyFont="1" applyFill="1" applyBorder="1" applyAlignment="1" applyProtection="1">
      <alignment horizontal="center"/>
      <protection locked="0"/>
    </xf>
    <xf numFmtId="4" fontId="69" fillId="13" borderId="59" xfId="0" applyNumberFormat="1" applyFont="1" applyFill="1" applyBorder="1" applyAlignment="1">
      <alignment horizontal="justify" vertical="top" wrapText="1"/>
    </xf>
    <xf numFmtId="0" fontId="2" fillId="15" borderId="32" xfId="0" applyFont="1" applyFill="1" applyBorder="1" applyAlignment="1">
      <alignment horizontal="justify" vertical="center" wrapText="1"/>
    </xf>
    <xf numFmtId="0" fontId="2" fillId="15" borderId="33" xfId="0" applyFont="1" applyFill="1" applyBorder="1" applyAlignment="1">
      <alignment horizontal="justify" vertical="center" wrapText="1"/>
    </xf>
    <xf numFmtId="0" fontId="2" fillId="15" borderId="34" xfId="0" applyFont="1" applyFill="1" applyBorder="1" applyAlignment="1">
      <alignment horizontal="justify" vertical="center" wrapText="1"/>
    </xf>
    <xf numFmtId="0" fontId="48" fillId="0" borderId="0" xfId="0" applyFont="1" applyAlignment="1">
      <alignment horizontal="center" vertical="top" wrapText="1"/>
    </xf>
    <xf numFmtId="0" fontId="61" fillId="3" borderId="56" xfId="0" applyFont="1" applyFill="1" applyBorder="1" applyAlignment="1" applyProtection="1">
      <alignment horizontal="left"/>
      <protection locked="0"/>
    </xf>
    <xf numFmtId="0" fontId="61" fillId="3" borderId="57" xfId="0" applyFont="1" applyFill="1" applyBorder="1" applyAlignment="1" applyProtection="1">
      <alignment horizontal="left"/>
      <protection locked="0"/>
    </xf>
    <xf numFmtId="0" fontId="61" fillId="3" borderId="58" xfId="0" applyFont="1" applyFill="1" applyBorder="1" applyAlignment="1" applyProtection="1">
      <alignment horizontal="left"/>
      <protection locked="0"/>
    </xf>
    <xf numFmtId="0" fontId="1" fillId="1" borderId="39" xfId="0" applyFont="1" applyFill="1" applyBorder="1" applyAlignment="1">
      <alignment horizontal="justify" vertical="center" wrapText="1"/>
    </xf>
    <xf numFmtId="0" fontId="1" fillId="1" borderId="40" xfId="0" applyFont="1" applyFill="1" applyBorder="1" applyAlignment="1">
      <alignment horizontal="justify" vertical="center" wrapText="1"/>
    </xf>
    <xf numFmtId="0" fontId="60" fillId="1" borderId="0" xfId="0" applyFont="1" applyFill="1" applyAlignment="1">
      <alignment horizontal="center" vertical="center" wrapText="1"/>
    </xf>
    <xf numFmtId="0" fontId="60" fillId="1" borderId="41" xfId="0" applyFont="1" applyFill="1" applyBorder="1" applyAlignment="1">
      <alignment horizontal="center" vertical="center" wrapText="1"/>
    </xf>
    <xf numFmtId="0" fontId="43" fillId="1" borderId="35" xfId="0" applyFont="1" applyFill="1" applyBorder="1" applyAlignment="1">
      <alignment horizontal="center" vertical="center" wrapText="1"/>
    </xf>
    <xf numFmtId="0" fontId="43" fillId="1" borderId="0" xfId="0" applyFont="1" applyFill="1" applyAlignment="1">
      <alignment horizontal="center" vertical="center" wrapText="1"/>
    </xf>
    <xf numFmtId="0" fontId="43" fillId="1" borderId="41" xfId="0" applyFont="1" applyFill="1" applyBorder="1" applyAlignment="1">
      <alignment horizontal="center" vertical="center" wrapText="1"/>
    </xf>
    <xf numFmtId="0" fontId="43" fillId="1" borderId="45" xfId="0" applyFont="1" applyFill="1" applyBorder="1" applyAlignment="1">
      <alignment horizontal="center" vertical="center" wrapText="1"/>
    </xf>
    <xf numFmtId="0" fontId="43" fillId="1" borderId="46" xfId="0" applyFont="1" applyFill="1" applyBorder="1" applyAlignment="1">
      <alignment horizontal="center" vertical="center" wrapText="1"/>
    </xf>
    <xf numFmtId="0" fontId="43" fillId="1" borderId="47" xfId="0" applyFont="1" applyFill="1" applyBorder="1" applyAlignment="1">
      <alignment horizontal="center" vertical="center" wrapText="1"/>
    </xf>
    <xf numFmtId="0" fontId="65" fillId="13" borderId="23" xfId="0" applyFont="1" applyFill="1" applyBorder="1" applyAlignment="1">
      <alignment horizontal="justify" vertical="center" wrapText="1"/>
    </xf>
    <xf numFmtId="0" fontId="65" fillId="13" borderId="24" xfId="0" applyFont="1" applyFill="1" applyBorder="1" applyAlignment="1">
      <alignment horizontal="justify" vertical="center" wrapText="1"/>
    </xf>
    <xf numFmtId="0" fontId="65" fillId="13" borderId="26" xfId="0" applyFont="1" applyFill="1" applyBorder="1" applyAlignment="1">
      <alignment horizontal="justify" vertical="center" wrapText="1"/>
    </xf>
    <xf numFmtId="0" fontId="65" fillId="13" borderId="27" xfId="0" applyFont="1" applyFill="1" applyBorder="1" applyAlignment="1">
      <alignment horizontal="justify" vertical="center" wrapText="1"/>
    </xf>
    <xf numFmtId="0" fontId="65" fillId="13" borderId="23" xfId="0" applyFont="1" applyFill="1" applyBorder="1" applyAlignment="1">
      <alignment horizontal="justify" vertical="top" wrapText="1"/>
    </xf>
    <xf numFmtId="0" fontId="65" fillId="13" borderId="24" xfId="0" applyFont="1" applyFill="1" applyBorder="1" applyAlignment="1">
      <alignment horizontal="justify" vertical="top" wrapText="1"/>
    </xf>
    <xf numFmtId="0" fontId="65" fillId="13" borderId="26" xfId="0" applyFont="1" applyFill="1" applyBorder="1" applyAlignment="1">
      <alignment horizontal="justify" vertical="top" wrapText="1"/>
    </xf>
    <xf numFmtId="0" fontId="65" fillId="13" borderId="27" xfId="0" applyFont="1" applyFill="1" applyBorder="1" applyAlignment="1">
      <alignment horizontal="justify" vertical="top" wrapText="1"/>
    </xf>
    <xf numFmtId="0" fontId="25" fillId="13" borderId="26" xfId="0" applyFont="1" applyFill="1" applyBorder="1" applyAlignment="1">
      <alignment horizontal="center" vertical="top" wrapText="1"/>
    </xf>
    <xf numFmtId="0" fontId="25" fillId="13" borderId="27" xfId="0" applyFont="1" applyFill="1" applyBorder="1" applyAlignment="1">
      <alignment horizontal="center" vertical="top" wrapText="1"/>
    </xf>
    <xf numFmtId="0" fontId="30" fillId="13" borderId="24" xfId="0" applyFont="1" applyFill="1" applyBorder="1" applyAlignment="1">
      <alignment wrapText="1"/>
    </xf>
    <xf numFmtId="0" fontId="30" fillId="13" borderId="20" xfId="0" applyFont="1" applyFill="1" applyBorder="1" applyAlignment="1">
      <alignment wrapText="1"/>
    </xf>
    <xf numFmtId="0" fontId="25" fillId="13" borderId="23" xfId="0" applyFont="1" applyFill="1" applyBorder="1" applyAlignment="1">
      <alignment vertical="center"/>
    </xf>
    <xf numFmtId="0" fontId="25" fillId="13" borderId="26" xfId="0" applyFont="1" applyFill="1" applyBorder="1" applyAlignment="1">
      <alignment vertical="center"/>
    </xf>
  </cellXfs>
  <cellStyles count="5">
    <cellStyle name="Bueno" xfId="2" builtinId="26"/>
    <cellStyle name="Entrada" xfId="4" builtinId="20"/>
    <cellStyle name="Incorrecto" xfId="3" builtinId="27"/>
    <cellStyle name="Normal" xfId="0" builtinId="0"/>
    <cellStyle name="Notas" xfId="1" builtin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1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46</xdr:row>
      <xdr:rowOff>0</xdr:rowOff>
    </xdr:from>
    <xdr:to>
      <xdr:col>19</xdr:col>
      <xdr:colOff>1876425</xdr:colOff>
      <xdr:row>51</xdr:row>
      <xdr:rowOff>152400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5259B134-BB3D-9642-85EE-DAD593171C4A}"/>
            </a:ext>
          </a:extLst>
        </xdr:cNvPr>
        <xdr:cNvSpPr txBox="1"/>
      </xdr:nvSpPr>
      <xdr:spPr>
        <a:xfrm>
          <a:off x="23850600" y="20396200"/>
          <a:ext cx="4251325" cy="218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 de nueva planta, ampliación o reforma, de instalaciones, así como de obras provisionales, declaración de situación individualizada de minimización de impacto territorial, licencia de minimización, certificación de no infracción urbanística, o cualquiera similar 91,80 €.</a:t>
          </a:r>
          <a:endParaRPr lang="es-ES" sz="1400"/>
        </a:p>
      </xdr:txBody>
    </xdr:sp>
    <xdr:clientData/>
  </xdr:twoCellAnchor>
  <xdr:twoCellAnchor>
    <xdr:from>
      <xdr:col>18</xdr:col>
      <xdr:colOff>57150</xdr:colOff>
      <xdr:row>52</xdr:row>
      <xdr:rowOff>161925</xdr:rowOff>
    </xdr:from>
    <xdr:to>
      <xdr:col>20</xdr:col>
      <xdr:colOff>0</xdr:colOff>
      <xdr:row>56</xdr:row>
      <xdr:rowOff>123825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40869B67-C474-A24B-AF68-0B5D57D8ABB5}"/>
            </a:ext>
          </a:extLst>
        </xdr:cNvPr>
        <xdr:cNvSpPr txBox="1"/>
      </xdr:nvSpPr>
      <xdr:spPr>
        <a:xfrm>
          <a:off x="23869650" y="23187025"/>
          <a:ext cx="4578350" cy="1473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>
              <a:solidFill>
                <a:schemeClr val="dk1"/>
              </a:solidFill>
              <a:latin typeface="+mn-lt"/>
              <a:ea typeface="+mn-ea"/>
              <a:cs typeface="+mn-cs"/>
            </a:rPr>
            <a:t>Autorización o licencias de obras menores, licencias de parcelaciones, divisiones o segregaciones, vallados, movimiento de tierras, edificaciones auxiliares o cualesquiera similar: 18,35 euros.</a:t>
          </a:r>
        </a:p>
        <a:p>
          <a:endParaRPr lang="es-ES" sz="1100"/>
        </a:p>
      </xdr:txBody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3229429</xdr:colOff>
      <xdr:row>0</xdr:row>
      <xdr:rowOff>1887723</xdr:rowOff>
    </xdr:to>
    <xdr:pic>
      <xdr:nvPicPr>
        <xdr:cNvPr id="4" name="1 Imagen" descr="AC+A2030_Ayto+2030 Vertical Monocromo.png">
          <a:extLst>
            <a:ext uri="{FF2B5EF4-FFF2-40B4-BE49-F238E27FC236}">
              <a16:creationId xmlns:a16="http://schemas.microsoft.com/office/drawing/2014/main" id="{7EA4A56E-E277-E843-A850-0333218A6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000" y="0"/>
          <a:ext cx="3229429" cy="188772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nuel Fernandez Arimany" id="{FB4C7F47-B120-48EF-AD57-81B817FF3EBC}" userId="S::mfarimany@crevillent.es::7c4b8384-88e2-44e2-9d18-b3c2feec56d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  <pageSetUpPr fitToPage="1"/>
  </sheetPr>
  <dimension ref="A1:AO91"/>
  <sheetViews>
    <sheetView tabSelected="1" zoomScale="70" zoomScaleNormal="70" workbookViewId="0">
      <selection activeCell="D37" sqref="D37"/>
    </sheetView>
  </sheetViews>
  <sheetFormatPr baseColWidth="10" defaultColWidth="11" defaultRowHeight="18"/>
  <cols>
    <col min="1" max="1" width="7" customWidth="1"/>
    <col min="2" max="2" width="5.7265625" style="1" customWidth="1"/>
    <col min="3" max="3" width="57.26953125" customWidth="1"/>
    <col min="4" max="4" width="23" customWidth="1"/>
    <col min="5" max="5" width="16.26953125" customWidth="1"/>
    <col min="6" max="6" width="17.36328125" customWidth="1"/>
    <col min="7" max="7" width="7.1796875" customWidth="1"/>
    <col min="8" max="8" width="5.08984375" style="7" customWidth="1"/>
    <col min="9" max="9" width="15.90625" style="4" customWidth="1"/>
    <col min="10" max="10" width="76.81640625" style="4" customWidth="1"/>
    <col min="12" max="12" width="11.26953125" customWidth="1"/>
    <col min="13" max="13" width="11.26953125" hidden="1" customWidth="1"/>
    <col min="14" max="14" width="16.7265625" hidden="1" customWidth="1"/>
    <col min="15" max="16" width="11.26953125" hidden="1" customWidth="1"/>
    <col min="17" max="17" width="6.08984375" hidden="1" customWidth="1"/>
    <col min="18" max="18" width="5.7265625" style="2" hidden="1" customWidth="1"/>
    <col min="19" max="19" width="31.7265625" hidden="1" customWidth="1"/>
    <col min="20" max="20" width="29.08984375" hidden="1" customWidth="1"/>
    <col min="21" max="21" width="18.26953125" hidden="1" customWidth="1"/>
    <col min="22" max="22" width="13.90625" hidden="1" customWidth="1"/>
    <col min="23" max="23" width="8" hidden="1" customWidth="1"/>
    <col min="24" max="24" width="16.7265625" hidden="1" customWidth="1"/>
    <col min="25" max="25" width="12.7265625" hidden="1" customWidth="1"/>
    <col min="26" max="26" width="16.90625" hidden="1" customWidth="1"/>
    <col min="27" max="27" width="11.26953125" hidden="1" customWidth="1"/>
    <col min="28" max="28" width="35.7265625" hidden="1" customWidth="1"/>
    <col min="29" max="29" width="31.08984375" hidden="1" customWidth="1"/>
    <col min="30" max="30" width="19" hidden="1" customWidth="1"/>
    <col min="31" max="31" width="14" hidden="1" customWidth="1"/>
    <col min="32" max="32" width="0" hidden="1" customWidth="1"/>
    <col min="33" max="33" width="12.7265625" hidden="1" customWidth="1"/>
    <col min="34" max="34" width="0" hidden="1" customWidth="1"/>
    <col min="35" max="35" width="49.7265625" hidden="1" customWidth="1"/>
    <col min="36" max="36" width="45.90625" hidden="1" customWidth="1"/>
    <col min="37" max="37" width="16.26953125" hidden="1" customWidth="1"/>
    <col min="38" max="38" width="16.7265625" hidden="1" customWidth="1"/>
    <col min="39" max="39" width="15.08984375" hidden="1" customWidth="1"/>
    <col min="40" max="41" width="11.7265625" hidden="1" customWidth="1"/>
  </cols>
  <sheetData>
    <row r="1" spans="1:41" ht="176.15" customHeight="1"/>
    <row r="2" spans="1:41" ht="50.25" customHeight="1">
      <c r="A2" s="209"/>
      <c r="B2" s="325"/>
      <c r="C2" s="326" t="s">
        <v>0</v>
      </c>
      <c r="D2" s="327"/>
      <c r="E2" s="327"/>
      <c r="F2" s="328"/>
      <c r="G2" s="209"/>
      <c r="H2" s="44"/>
      <c r="I2" s="323" t="s">
        <v>1</v>
      </c>
      <c r="J2" s="323" t="s">
        <v>2</v>
      </c>
      <c r="K2" s="209"/>
      <c r="L2" s="209"/>
    </row>
    <row r="3" spans="1:41" ht="36" customHeight="1">
      <c r="A3" s="209"/>
      <c r="C3" s="332" t="s">
        <v>3</v>
      </c>
      <c r="D3" s="320"/>
      <c r="E3" s="320"/>
      <c r="F3" s="345"/>
      <c r="G3" s="209"/>
      <c r="H3" s="44"/>
      <c r="I3" s="361" t="s">
        <v>4</v>
      </c>
      <c r="J3" s="362" t="s">
        <v>5</v>
      </c>
      <c r="K3" s="209"/>
      <c r="L3" s="209"/>
      <c r="M3" s="72"/>
      <c r="N3" s="72"/>
      <c r="O3" s="72"/>
      <c r="P3" s="72"/>
      <c r="Q3" s="72"/>
      <c r="R3" s="73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</row>
    <row r="4" spans="1:41" ht="47.5" thickBot="1">
      <c r="A4" s="209"/>
      <c r="B4" s="321"/>
      <c r="C4" s="329"/>
      <c r="D4" s="330"/>
      <c r="E4" s="330"/>
      <c r="F4" s="331"/>
      <c r="G4" s="209"/>
      <c r="I4" s="361" t="s">
        <v>6</v>
      </c>
      <c r="J4" s="362" t="s">
        <v>7</v>
      </c>
      <c r="M4" s="72"/>
      <c r="N4" s="72"/>
      <c r="O4" s="72"/>
      <c r="P4" s="72"/>
      <c r="Q4" s="72"/>
      <c r="R4" s="73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</row>
    <row r="5" spans="1:41" ht="26.5" thickBot="1">
      <c r="C5" s="333" t="s">
        <v>8</v>
      </c>
      <c r="D5" s="334"/>
      <c r="E5" s="334"/>
      <c r="F5" s="334"/>
      <c r="I5" s="361" t="s">
        <v>9</v>
      </c>
      <c r="J5" s="362" t="s">
        <v>10</v>
      </c>
      <c r="L5" s="306"/>
      <c r="M5" s="72"/>
      <c r="N5" s="72"/>
      <c r="O5" s="72"/>
      <c r="P5" s="72"/>
      <c r="Q5" s="72"/>
      <c r="R5" s="73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</row>
    <row r="6" spans="1:41" ht="97" customHeight="1" thickBot="1">
      <c r="A6" s="209"/>
      <c r="B6" s="26"/>
      <c r="C6" s="377" t="s">
        <v>11</v>
      </c>
      <c r="D6" s="377"/>
      <c r="E6" s="377"/>
      <c r="F6" s="377"/>
      <c r="G6" s="209"/>
      <c r="H6" s="44"/>
      <c r="I6" s="361" t="s">
        <v>12</v>
      </c>
      <c r="J6" s="362" t="s">
        <v>13</v>
      </c>
      <c r="K6" s="306"/>
      <c r="L6" s="306"/>
      <c r="M6" s="72"/>
      <c r="N6" s="72"/>
      <c r="O6" s="72"/>
      <c r="P6" s="72"/>
      <c r="Q6" s="72"/>
      <c r="R6" s="73"/>
      <c r="S6" s="74" t="s">
        <v>14</v>
      </c>
      <c r="T6" s="75"/>
      <c r="U6" s="76" t="s">
        <v>15</v>
      </c>
      <c r="V6" s="72"/>
      <c r="W6" s="72"/>
      <c r="X6" s="72"/>
      <c r="Y6" s="72"/>
      <c r="Z6" s="72"/>
      <c r="AA6" s="72"/>
      <c r="AB6" s="74" t="s">
        <v>16</v>
      </c>
      <c r="AC6" s="75"/>
      <c r="AD6" s="76" t="s">
        <v>15</v>
      </c>
      <c r="AE6" s="72"/>
      <c r="AF6" s="72"/>
      <c r="AG6" s="72"/>
      <c r="AH6" s="378" t="s">
        <v>17</v>
      </c>
      <c r="AI6" s="379"/>
      <c r="AJ6" s="380"/>
      <c r="AK6" s="72"/>
      <c r="AL6" s="72"/>
      <c r="AM6" s="72"/>
      <c r="AN6" s="72"/>
      <c r="AO6" s="72"/>
    </row>
    <row r="7" spans="1:41" ht="30" customHeight="1" thickBot="1">
      <c r="A7" s="209"/>
      <c r="B7" s="322"/>
      <c r="C7" s="381"/>
      <c r="D7" s="381"/>
      <c r="E7" s="381"/>
      <c r="F7" s="209"/>
      <c r="G7" s="209"/>
      <c r="H7" s="44"/>
      <c r="I7" s="361" t="s">
        <v>18</v>
      </c>
      <c r="J7" s="362" t="s">
        <v>19</v>
      </c>
      <c r="K7" s="306"/>
      <c r="L7" s="306"/>
      <c r="M7" s="307"/>
      <c r="N7" s="307"/>
      <c r="O7" s="307"/>
      <c r="P7" s="72"/>
      <c r="Q7" s="72"/>
      <c r="R7" s="73"/>
      <c r="S7" s="77" t="s">
        <v>3</v>
      </c>
      <c r="T7" s="78" t="s">
        <v>20</v>
      </c>
      <c r="U7" s="79">
        <v>1394.72</v>
      </c>
      <c r="V7" s="72"/>
      <c r="W7" s="72"/>
      <c r="X7" s="72"/>
      <c r="Y7" s="72"/>
      <c r="Z7" s="72"/>
      <c r="AA7" s="72"/>
      <c r="AB7" s="77" t="s">
        <v>3</v>
      </c>
      <c r="AC7" s="78" t="s">
        <v>20</v>
      </c>
      <c r="AD7" s="79">
        <v>1394.72</v>
      </c>
      <c r="AE7" s="72"/>
      <c r="AF7" s="72"/>
      <c r="AG7" s="72"/>
      <c r="AH7" s="346"/>
      <c r="AI7" s="347"/>
      <c r="AJ7" s="348"/>
      <c r="AK7" s="72"/>
      <c r="AL7" s="72"/>
      <c r="AM7" s="72"/>
      <c r="AN7" s="72"/>
      <c r="AO7" s="72"/>
    </row>
    <row r="8" spans="1:41" ht="39" customHeight="1" thickBot="1">
      <c r="A8" s="209"/>
      <c r="B8" s="321"/>
      <c r="C8" s="335" t="s">
        <v>21</v>
      </c>
      <c r="D8" s="336"/>
      <c r="E8" s="337"/>
      <c r="F8" s="338" t="s">
        <v>22</v>
      </c>
      <c r="G8" s="209"/>
      <c r="H8" s="44"/>
      <c r="I8" s="361" t="s">
        <v>23</v>
      </c>
      <c r="J8" s="362" t="s">
        <v>24</v>
      </c>
      <c r="K8" s="306"/>
      <c r="L8" s="306"/>
      <c r="M8" s="307"/>
      <c r="N8" s="307"/>
      <c r="O8" s="72"/>
      <c r="P8" s="72"/>
      <c r="Q8" s="72"/>
      <c r="R8" s="80" t="s">
        <v>25</v>
      </c>
      <c r="S8" s="80" t="s">
        <v>26</v>
      </c>
      <c r="T8" s="81"/>
      <c r="U8" s="8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83" t="s">
        <v>27</v>
      </c>
      <c r="AI8" s="349" t="s">
        <v>28</v>
      </c>
      <c r="AJ8" s="308">
        <v>3.15</v>
      </c>
      <c r="AK8" s="72"/>
      <c r="AL8" s="72"/>
      <c r="AM8" s="72"/>
      <c r="AN8" s="72"/>
      <c r="AO8" s="72"/>
    </row>
    <row r="9" spans="1:41" ht="42" customHeight="1" thickBot="1">
      <c r="A9" s="209"/>
      <c r="B9" s="26"/>
      <c r="C9" s="382"/>
      <c r="D9" s="383"/>
      <c r="E9" s="384"/>
      <c r="F9" s="319"/>
      <c r="G9" s="209"/>
      <c r="H9" s="44"/>
      <c r="I9" s="361" t="s">
        <v>29</v>
      </c>
      <c r="J9" s="362" t="s">
        <v>30</v>
      </c>
      <c r="K9" s="306"/>
      <c r="L9" s="306"/>
      <c r="M9" s="307"/>
      <c r="N9" s="307"/>
      <c r="O9" s="72"/>
      <c r="P9" s="72"/>
      <c r="Q9" s="72"/>
      <c r="R9" s="84"/>
      <c r="S9" s="81"/>
      <c r="T9" s="81"/>
      <c r="U9" s="82"/>
      <c r="V9" s="72"/>
      <c r="W9" s="72"/>
      <c r="X9" s="72"/>
      <c r="Y9" s="72"/>
      <c r="Z9" s="72"/>
      <c r="AA9" s="85" t="s">
        <v>25</v>
      </c>
      <c r="AB9" s="86" t="s">
        <v>31</v>
      </c>
      <c r="AC9" s="87"/>
      <c r="AD9" s="72"/>
      <c r="AE9" s="72"/>
      <c r="AF9" s="72"/>
      <c r="AG9" s="72"/>
      <c r="AH9" s="350"/>
      <c r="AI9" s="385" t="s">
        <v>32</v>
      </c>
      <c r="AJ9" s="386"/>
      <c r="AK9" s="88"/>
      <c r="AL9" s="88">
        <f>SUM(AL10:AL20)</f>
        <v>63.1</v>
      </c>
      <c r="AM9" s="88"/>
      <c r="AN9" s="72"/>
      <c r="AO9" s="72"/>
    </row>
    <row r="10" spans="1:41" ht="51" customHeight="1" thickBot="1">
      <c r="A10" s="209"/>
      <c r="B10" s="26"/>
      <c r="C10" s="340" t="s">
        <v>33</v>
      </c>
      <c r="D10" s="339" t="s">
        <v>34</v>
      </c>
      <c r="E10" s="363"/>
      <c r="G10" s="209"/>
      <c r="H10" s="44"/>
      <c r="I10" s="361" t="s">
        <v>35</v>
      </c>
      <c r="J10" s="362" t="s">
        <v>36</v>
      </c>
      <c r="K10" s="306"/>
      <c r="L10" s="306"/>
      <c r="M10" s="307"/>
      <c r="N10" s="307"/>
      <c r="O10" s="72"/>
      <c r="P10" s="72"/>
      <c r="Q10" s="72"/>
      <c r="R10" s="84"/>
      <c r="S10" s="89" t="s">
        <v>37</v>
      </c>
      <c r="T10" s="90">
        <f>N17</f>
        <v>92051.520000000004</v>
      </c>
      <c r="U10" s="82"/>
      <c r="V10" s="72"/>
      <c r="W10" s="72"/>
      <c r="X10" s="72"/>
      <c r="Y10" s="72"/>
      <c r="Z10" s="72"/>
      <c r="AA10" s="72"/>
      <c r="AB10" s="89" t="s">
        <v>37</v>
      </c>
      <c r="AC10" s="90">
        <f>T10</f>
        <v>92051.520000000004</v>
      </c>
      <c r="AD10" s="72"/>
      <c r="AE10" s="72"/>
      <c r="AF10" s="72"/>
      <c r="AG10" s="72"/>
      <c r="AH10" s="350"/>
      <c r="AI10" s="351" t="s">
        <v>38</v>
      </c>
      <c r="AJ10" s="308">
        <v>63.1</v>
      </c>
      <c r="AK10" s="88">
        <f>IF(NOT($D$20&lt;=200),0,1)</f>
        <v>1</v>
      </c>
      <c r="AL10" s="88">
        <f>AJ10*AK10</f>
        <v>63.1</v>
      </c>
      <c r="AM10" s="88"/>
      <c r="AN10" s="72"/>
      <c r="AO10" s="72"/>
    </row>
    <row r="11" spans="1:41" ht="42.5" thickBot="1">
      <c r="A11" s="209"/>
      <c r="B11" s="225"/>
      <c r="C11" s="226"/>
      <c r="D11" s="226"/>
      <c r="E11" s="226"/>
      <c r="F11" s="209"/>
      <c r="G11" s="209"/>
      <c r="H11" s="44"/>
      <c r="I11" s="361" t="s">
        <v>39</v>
      </c>
      <c r="J11" s="362" t="s">
        <v>40</v>
      </c>
      <c r="K11" s="306"/>
      <c r="L11" s="306"/>
      <c r="M11" s="307"/>
      <c r="N11" s="307"/>
      <c r="O11" s="72"/>
      <c r="P11" s="72"/>
      <c r="Q11" s="72"/>
      <c r="R11" s="84"/>
      <c r="S11" s="89" t="s">
        <v>41</v>
      </c>
      <c r="T11" s="90">
        <f>D18</f>
        <v>10000</v>
      </c>
      <c r="U11" s="82"/>
      <c r="V11" s="72"/>
      <c r="W11" s="72"/>
      <c r="X11" s="91"/>
      <c r="Y11" s="92" t="s">
        <v>42</v>
      </c>
      <c r="Z11" s="72"/>
      <c r="AA11" s="72"/>
      <c r="AB11" s="89" t="s">
        <v>41</v>
      </c>
      <c r="AC11" s="90">
        <f>T11</f>
        <v>10000</v>
      </c>
      <c r="AD11" s="72"/>
      <c r="AE11" s="72"/>
      <c r="AF11" s="72"/>
      <c r="AG11" s="72"/>
      <c r="AH11" s="93" t="s">
        <v>43</v>
      </c>
      <c r="AI11" s="351" t="s">
        <v>44</v>
      </c>
      <c r="AJ11" s="308">
        <v>94.6</v>
      </c>
      <c r="AK11" s="88">
        <f>IF(AND($D$20&gt;200,D20&lt;401),1,0)</f>
        <v>0</v>
      </c>
      <c r="AL11" s="88">
        <f t="shared" ref="AL11:AL20" si="0">AJ11*AK11</f>
        <v>0</v>
      </c>
      <c r="AM11" s="88"/>
      <c r="AN11" s="72"/>
      <c r="AO11" s="72"/>
    </row>
    <row r="12" spans="1:41" ht="42.5" thickBot="1">
      <c r="A12" s="299"/>
      <c r="B12" s="291"/>
      <c r="C12" s="39"/>
      <c r="D12" s="39"/>
      <c r="E12" s="39"/>
      <c r="F12" s="40"/>
      <c r="G12" s="209"/>
      <c r="H12" s="44"/>
      <c r="I12" s="361" t="s">
        <v>45</v>
      </c>
      <c r="J12" s="362" t="s">
        <v>46</v>
      </c>
      <c r="K12" s="306"/>
      <c r="L12" s="306"/>
      <c r="M12" s="307"/>
      <c r="N12" s="307"/>
      <c r="O12" s="72"/>
      <c r="P12" s="72"/>
      <c r="Q12" s="72"/>
      <c r="R12" s="84"/>
      <c r="S12" s="81"/>
      <c r="T12" s="81"/>
      <c r="U12" s="82"/>
      <c r="V12" s="72"/>
      <c r="W12" s="72"/>
      <c r="X12" s="94">
        <v>1</v>
      </c>
      <c r="Y12" s="95" t="s">
        <v>47</v>
      </c>
      <c r="Z12" s="72"/>
      <c r="AA12" s="72"/>
      <c r="AB12" s="81"/>
      <c r="AC12" s="81"/>
      <c r="AD12" s="72"/>
      <c r="AE12" s="72"/>
      <c r="AF12" s="72"/>
      <c r="AG12" s="72"/>
      <c r="AH12" s="352"/>
      <c r="AI12" s="351" t="s">
        <v>48</v>
      </c>
      <c r="AJ12" s="308">
        <v>157.6</v>
      </c>
      <c r="AK12" s="88">
        <f>IF(AND($D$20&gt;=401,$D$20&lt;601),1,0)</f>
        <v>0</v>
      </c>
      <c r="AL12" s="88">
        <f t="shared" si="0"/>
        <v>0</v>
      </c>
      <c r="AM12" s="88"/>
      <c r="AN12" s="72"/>
      <c r="AO12" s="72"/>
    </row>
    <row r="13" spans="1:41" ht="42.5" thickBot="1">
      <c r="A13" s="300"/>
      <c r="B13" s="225"/>
      <c r="C13" s="9" t="s">
        <v>181</v>
      </c>
      <c r="D13" s="9"/>
      <c r="E13" s="364" t="s">
        <v>47</v>
      </c>
      <c r="F13" s="42"/>
      <c r="G13" s="209"/>
      <c r="H13" s="44"/>
      <c r="I13" s="361" t="s">
        <v>49</v>
      </c>
      <c r="J13" s="362" t="s">
        <v>50</v>
      </c>
      <c r="K13" s="306"/>
      <c r="L13" s="306"/>
      <c r="M13" s="307"/>
      <c r="N13" s="307"/>
      <c r="O13" s="72"/>
      <c r="P13" s="72"/>
      <c r="Q13" s="72"/>
      <c r="R13" s="84"/>
      <c r="S13" s="86" t="s">
        <v>51</v>
      </c>
      <c r="T13" s="96">
        <f>IF($T$10&gt;$T$11,$T$10,IF($T$11&gt;=$T$10,$T$11))</f>
        <v>92051.520000000004</v>
      </c>
      <c r="U13" s="82"/>
      <c r="V13" s="72"/>
      <c r="W13" s="72"/>
      <c r="X13" s="72"/>
      <c r="Y13" s="72"/>
      <c r="Z13" s="72"/>
      <c r="AA13" s="72"/>
      <c r="AB13" s="86" t="s">
        <v>51</v>
      </c>
      <c r="AC13" s="96">
        <f>T13</f>
        <v>92051.520000000004</v>
      </c>
      <c r="AD13" s="72"/>
      <c r="AE13" s="72"/>
      <c r="AF13" s="72"/>
      <c r="AG13" s="72"/>
      <c r="AH13" s="352"/>
      <c r="AI13" s="351" t="s">
        <v>52</v>
      </c>
      <c r="AJ13" s="308">
        <v>283.5</v>
      </c>
      <c r="AK13" s="88">
        <f>IF(AND($D$20&gt;=601,$D$20&lt;801),1,0)</f>
        <v>0</v>
      </c>
      <c r="AL13" s="88">
        <f t="shared" si="0"/>
        <v>0</v>
      </c>
      <c r="AM13" s="88"/>
      <c r="AN13" s="72"/>
      <c r="AO13" s="72"/>
    </row>
    <row r="14" spans="1:41" ht="19" thickBot="1">
      <c r="A14" s="300"/>
      <c r="B14" s="225"/>
      <c r="C14" s="5"/>
      <c r="D14" s="44"/>
      <c r="E14" s="45"/>
      <c r="F14" s="42"/>
      <c r="G14" s="209"/>
      <c r="H14" s="44"/>
      <c r="I14" s="303"/>
      <c r="J14" s="324"/>
      <c r="K14" s="306"/>
      <c r="L14" s="306"/>
      <c r="M14" s="307"/>
      <c r="N14" s="307"/>
      <c r="O14" s="72"/>
      <c r="P14" s="72"/>
      <c r="Q14" s="72"/>
      <c r="R14" s="73"/>
      <c r="S14" s="97" t="s">
        <v>53</v>
      </c>
      <c r="T14" s="98"/>
      <c r="U14" s="99"/>
      <c r="V14" s="88"/>
      <c r="W14" s="88"/>
      <c r="X14" s="88"/>
      <c r="Y14" s="72"/>
      <c r="Z14" s="72"/>
      <c r="AA14" s="72"/>
      <c r="AB14" s="310" t="s">
        <v>53</v>
      </c>
      <c r="AC14" s="311"/>
      <c r="AD14" s="307"/>
      <c r="AE14" s="72"/>
      <c r="AF14" s="72"/>
      <c r="AG14" s="72"/>
      <c r="AH14" s="352"/>
      <c r="AI14" s="351" t="s">
        <v>54</v>
      </c>
      <c r="AJ14" s="308">
        <v>354.5</v>
      </c>
      <c r="AK14" s="88">
        <f>IF(AND($D$20&gt;=801,$D$20&lt;1001),1,0)</f>
        <v>0</v>
      </c>
      <c r="AL14" s="88">
        <f t="shared" si="0"/>
        <v>0</v>
      </c>
      <c r="AM14" s="88"/>
      <c r="AN14" s="72"/>
      <c r="AO14" s="72"/>
    </row>
    <row r="15" spans="1:41" ht="19" thickBot="1">
      <c r="A15" s="300"/>
      <c r="B15" s="44"/>
      <c r="C15" s="43" t="s">
        <v>55</v>
      </c>
      <c r="D15" s="41"/>
      <c r="E15" s="284" t="s">
        <v>22</v>
      </c>
      <c r="F15" s="42"/>
      <c r="G15" s="209"/>
      <c r="H15" s="227"/>
      <c r="I15" s="228"/>
      <c r="J15" s="228" t="s">
        <v>56</v>
      </c>
      <c r="K15" s="305"/>
      <c r="L15" s="306"/>
      <c r="M15" s="307"/>
      <c r="N15" s="307"/>
      <c r="O15" s="72"/>
      <c r="P15" s="72"/>
      <c r="Q15" s="72"/>
      <c r="R15" s="73"/>
      <c r="S15" s="100"/>
      <c r="T15" s="101"/>
      <c r="U15" s="102"/>
      <c r="V15" s="88"/>
      <c r="W15" s="88"/>
      <c r="X15" s="88"/>
      <c r="Y15" s="72"/>
      <c r="Z15" s="72"/>
      <c r="AA15" s="72"/>
      <c r="AB15" s="103"/>
      <c r="AC15" s="104"/>
      <c r="AD15" s="105"/>
      <c r="AE15" s="72"/>
      <c r="AF15" s="72"/>
      <c r="AG15" s="72"/>
      <c r="AH15" s="353"/>
      <c r="AI15" s="351" t="s">
        <v>57</v>
      </c>
      <c r="AJ15" s="308">
        <v>567.04999999999995</v>
      </c>
      <c r="AK15" s="88">
        <f>IF(AND($D$20&gt;=1001,$D$20&lt;1501),1,0)</f>
        <v>0</v>
      </c>
      <c r="AL15" s="88">
        <f t="shared" si="0"/>
        <v>0</v>
      </c>
      <c r="AM15" s="88"/>
      <c r="AN15" s="72"/>
      <c r="AO15" s="72"/>
    </row>
    <row r="16" spans="1:41" ht="18" customHeight="1" thickBot="1">
      <c r="A16" s="300"/>
      <c r="B16" s="44"/>
      <c r="C16" s="375"/>
      <c r="D16" s="376"/>
      <c r="E16" s="365"/>
      <c r="F16" s="42"/>
      <c r="G16" s="209"/>
      <c r="H16" s="44"/>
      <c r="I16" s="43"/>
      <c r="J16" s="43"/>
      <c r="K16" s="306"/>
      <c r="L16" s="306"/>
      <c r="M16" s="307"/>
      <c r="N16" s="307"/>
      <c r="O16" s="72"/>
      <c r="P16" s="72"/>
      <c r="Q16" s="72"/>
      <c r="R16" s="73"/>
      <c r="S16" s="106" t="s">
        <v>58</v>
      </c>
      <c r="T16" s="107"/>
      <c r="U16" s="108"/>
      <c r="V16" s="88"/>
      <c r="W16" s="88"/>
      <c r="X16" s="88"/>
      <c r="Y16" s="72"/>
      <c r="Z16" s="72"/>
      <c r="AA16" s="72"/>
      <c r="AB16" s="307"/>
      <c r="AC16" s="72"/>
      <c r="AD16" s="103"/>
      <c r="AE16" s="72"/>
      <c r="AF16" s="72"/>
      <c r="AG16" s="72"/>
      <c r="AH16" s="354"/>
      <c r="AI16" s="351" t="s">
        <v>59</v>
      </c>
      <c r="AJ16" s="308">
        <v>661.45</v>
      </c>
      <c r="AK16" s="88">
        <f>IF(AND($D$20&gt;=1501,$D$20&lt;2001),1,0)</f>
        <v>0</v>
      </c>
      <c r="AL16" s="88">
        <f t="shared" si="0"/>
        <v>0</v>
      </c>
      <c r="AM16" s="88"/>
      <c r="AN16" s="72"/>
      <c r="AO16" s="72"/>
    </row>
    <row r="17" spans="1:41" ht="18" customHeight="1" thickBot="1">
      <c r="A17" s="300"/>
      <c r="B17" s="44"/>
      <c r="C17" s="41"/>
      <c r="D17" s="41"/>
      <c r="E17" s="41"/>
      <c r="F17" s="42"/>
      <c r="G17" s="209"/>
      <c r="H17" s="227">
        <v>0</v>
      </c>
      <c r="I17" s="228" t="s">
        <v>60</v>
      </c>
      <c r="J17" s="228"/>
      <c r="K17" s="305"/>
      <c r="L17" s="306"/>
      <c r="M17" s="109">
        <f>INDEX(M18:N33,MATCH(D22,M18:M33,0),2)</f>
        <v>0.44</v>
      </c>
      <c r="N17" s="110">
        <f>ROUND((D20*M17*U7),2)</f>
        <v>92051.520000000004</v>
      </c>
      <c r="O17" s="72"/>
      <c r="P17" s="72"/>
      <c r="Q17" s="72"/>
      <c r="R17" s="73"/>
      <c r="S17" s="111">
        <v>0</v>
      </c>
      <c r="T17" s="112" t="s">
        <v>61</v>
      </c>
      <c r="U17" s="113">
        <f>IF(NOT($D$25=S17),0,1)</f>
        <v>0</v>
      </c>
      <c r="V17" s="114">
        <v>1</v>
      </c>
      <c r="W17" s="114"/>
      <c r="X17" s="115">
        <f>$T$13*U17*V17</f>
        <v>0</v>
      </c>
      <c r="Y17" s="72"/>
      <c r="Z17" s="72"/>
      <c r="AA17" s="72"/>
      <c r="AB17" s="116"/>
      <c r="AC17" s="355"/>
      <c r="AD17" s="117"/>
      <c r="AE17" s="118"/>
      <c r="AF17" s="118"/>
      <c r="AG17" s="119"/>
      <c r="AH17" s="354"/>
      <c r="AI17" s="351" t="s">
        <v>62</v>
      </c>
      <c r="AJ17" s="308">
        <v>1035.1500000000001</v>
      </c>
      <c r="AK17" s="88">
        <f>IF(AND($D$20&gt;=2001,$D$20&lt;2501),1,0)</f>
        <v>0</v>
      </c>
      <c r="AL17" s="88">
        <f t="shared" si="0"/>
        <v>0</v>
      </c>
      <c r="AM17" s="88"/>
      <c r="AN17" s="72"/>
      <c r="AO17" s="72"/>
    </row>
    <row r="18" spans="1:41" ht="18" customHeight="1" thickBot="1">
      <c r="A18" s="300"/>
      <c r="B18" s="38">
        <v>1</v>
      </c>
      <c r="C18" s="289" t="s">
        <v>63</v>
      </c>
      <c r="D18" s="366">
        <v>10000</v>
      </c>
      <c r="E18" s="46"/>
      <c r="F18" s="42"/>
      <c r="G18" s="209"/>
      <c r="H18" s="44"/>
      <c r="I18" s="43"/>
      <c r="J18" s="43"/>
      <c r="K18" s="306"/>
      <c r="L18" s="306"/>
      <c r="M18" s="120">
        <v>1</v>
      </c>
      <c r="N18" s="121">
        <v>0.37</v>
      </c>
      <c r="O18" s="72"/>
      <c r="P18" s="72"/>
      <c r="Q18" s="122"/>
      <c r="R18" s="123"/>
      <c r="S18" s="111">
        <v>311</v>
      </c>
      <c r="T18" s="112" t="s">
        <v>64</v>
      </c>
      <c r="U18" s="113">
        <f t="shared" ref="U18:U20" si="1">IF(NOT($D$25=S18),0,1)</f>
        <v>1</v>
      </c>
      <c r="V18" s="124">
        <v>0.4</v>
      </c>
      <c r="W18" s="124"/>
      <c r="X18" s="115">
        <f>$T$13*U18*V18</f>
        <v>36820.608</v>
      </c>
      <c r="Y18" s="72"/>
      <c r="Z18" s="72"/>
      <c r="AA18" s="72"/>
      <c r="AB18" s="116"/>
      <c r="AC18" s="355"/>
      <c r="AD18" s="117"/>
      <c r="AE18" s="118"/>
      <c r="AF18" s="118"/>
      <c r="AG18" s="119"/>
      <c r="AH18" s="354"/>
      <c r="AI18" s="351" t="s">
        <v>65</v>
      </c>
      <c r="AJ18" s="308">
        <v>1062.3</v>
      </c>
      <c r="AK18" s="88">
        <f>IF(AND($D$20&gt;=2501,$D$20&lt;3001),1,0)</f>
        <v>0</v>
      </c>
      <c r="AL18" s="88">
        <f t="shared" si="0"/>
        <v>0</v>
      </c>
      <c r="AM18" s="88"/>
      <c r="AN18" s="72"/>
      <c r="AO18" s="72"/>
    </row>
    <row r="19" spans="1:41" ht="18" customHeight="1" thickBot="1">
      <c r="A19" s="300"/>
      <c r="B19" s="44"/>
      <c r="C19" s="43"/>
      <c r="D19" s="41"/>
      <c r="E19" s="41"/>
      <c r="F19" s="42"/>
      <c r="G19" s="209"/>
      <c r="H19" s="229">
        <v>1</v>
      </c>
      <c r="I19" s="230" t="s">
        <v>66</v>
      </c>
      <c r="J19" s="230"/>
      <c r="K19" s="305"/>
      <c r="L19" s="306"/>
      <c r="M19" s="120">
        <v>2</v>
      </c>
      <c r="N19" s="121">
        <v>0.44</v>
      </c>
      <c r="O19" s="72"/>
      <c r="P19" s="72"/>
      <c r="Q19" s="72"/>
      <c r="R19" s="73"/>
      <c r="S19" s="111">
        <v>312</v>
      </c>
      <c r="T19" s="112" t="s">
        <v>67</v>
      </c>
      <c r="U19" s="113">
        <f t="shared" si="1"/>
        <v>0</v>
      </c>
      <c r="V19" s="124">
        <v>0.6</v>
      </c>
      <c r="W19" s="124"/>
      <c r="X19" s="115">
        <f>$T$13*U19*V19</f>
        <v>0</v>
      </c>
      <c r="Y19" s="72"/>
      <c r="Z19" s="72"/>
      <c r="AA19" s="72"/>
      <c r="AB19" s="116"/>
      <c r="AC19" s="355"/>
      <c r="AD19" s="117"/>
      <c r="AE19" s="118"/>
      <c r="AF19" s="118"/>
      <c r="AG19" s="119"/>
      <c r="AH19" s="354"/>
      <c r="AI19" s="351" t="s">
        <v>68</v>
      </c>
      <c r="AJ19" s="308">
        <v>1511.1</v>
      </c>
      <c r="AK19" s="88">
        <f>IF(AND($D$20&gt;=3001,$D$20&lt;3501),1,0)</f>
        <v>0</v>
      </c>
      <c r="AL19" s="88">
        <f t="shared" si="0"/>
        <v>0</v>
      </c>
      <c r="AM19" s="88"/>
      <c r="AN19" s="72"/>
      <c r="AO19" s="72"/>
    </row>
    <row r="20" spans="1:41" ht="40.5" customHeight="1" thickBot="1">
      <c r="A20" s="300"/>
      <c r="B20" s="38">
        <v>2</v>
      </c>
      <c r="C20" s="289" t="s">
        <v>69</v>
      </c>
      <c r="D20" s="367">
        <v>150</v>
      </c>
      <c r="E20" s="46"/>
      <c r="F20" s="42"/>
      <c r="G20" s="209"/>
      <c r="H20" s="44"/>
      <c r="I20" s="43"/>
      <c r="J20" s="43"/>
      <c r="K20" s="306"/>
      <c r="L20" s="306"/>
      <c r="M20" s="120">
        <v>3</v>
      </c>
      <c r="N20" s="121">
        <v>0.4</v>
      </c>
      <c r="O20" s="72"/>
      <c r="P20" s="72"/>
      <c r="Q20" s="72"/>
      <c r="R20" s="73"/>
      <c r="S20" s="111">
        <v>320</v>
      </c>
      <c r="T20" s="112" t="s">
        <v>70</v>
      </c>
      <c r="U20" s="113">
        <f t="shared" si="1"/>
        <v>0</v>
      </c>
      <c r="V20" s="124">
        <v>0</v>
      </c>
      <c r="W20" s="124">
        <v>18.350000000000001</v>
      </c>
      <c r="X20" s="115">
        <f>IF(U20=1,W20,IF(U20&lt;&gt; 1,V20))</f>
        <v>0</v>
      </c>
      <c r="Y20" s="72"/>
      <c r="Z20" s="72"/>
      <c r="AA20" s="72"/>
      <c r="AB20" s="116"/>
      <c r="AC20" s="355"/>
      <c r="AD20" s="117"/>
      <c r="AE20" s="118"/>
      <c r="AF20" s="118"/>
      <c r="AG20" s="119"/>
      <c r="AH20" s="354"/>
      <c r="AI20" s="346" t="s">
        <v>71</v>
      </c>
      <c r="AJ20" s="313">
        <v>1511.1</v>
      </c>
      <c r="AK20" s="88">
        <f>IF(NOT($D$20&gt;=3501),0,1)</f>
        <v>0</v>
      </c>
      <c r="AL20" s="88">
        <f t="shared" si="0"/>
        <v>0</v>
      </c>
      <c r="AM20" s="88"/>
      <c r="AN20" s="72"/>
      <c r="AO20" s="72"/>
    </row>
    <row r="21" spans="1:41" ht="18" customHeight="1" thickBot="1">
      <c r="A21" s="300"/>
      <c r="B21" s="44"/>
      <c r="C21" s="43"/>
      <c r="D21" s="41"/>
      <c r="E21" s="41"/>
      <c r="F21" s="42"/>
      <c r="G21" s="209"/>
      <c r="H21" s="227">
        <v>2</v>
      </c>
      <c r="I21" s="228" t="s">
        <v>72</v>
      </c>
      <c r="J21" s="228"/>
      <c r="K21" s="305"/>
      <c r="L21" s="306"/>
      <c r="M21" s="120">
        <v>4</v>
      </c>
      <c r="N21" s="121">
        <v>0.47</v>
      </c>
      <c r="O21" s="125"/>
      <c r="P21" s="126"/>
      <c r="Q21" s="126"/>
      <c r="R21" s="127"/>
      <c r="S21" s="88"/>
      <c r="T21" s="128"/>
      <c r="U21" s="129">
        <f>SUM(U18:U20)</f>
        <v>1</v>
      </c>
      <c r="V21" s="130"/>
      <c r="W21" s="131"/>
      <c r="X21" s="132">
        <f>SUM(X17:X20)</f>
        <v>36820.608</v>
      </c>
      <c r="Y21" s="72"/>
      <c r="Z21" s="72"/>
      <c r="AA21" s="72"/>
      <c r="AB21" s="72"/>
      <c r="AC21" s="105"/>
      <c r="AD21" s="133"/>
      <c r="AE21" s="134"/>
      <c r="AF21" s="118"/>
      <c r="AG21" s="119"/>
      <c r="AH21" s="354"/>
      <c r="AI21" s="356"/>
      <c r="AJ21" s="314"/>
      <c r="AK21" s="88" t="s">
        <v>73</v>
      </c>
      <c r="AL21" s="88"/>
      <c r="AM21" s="88"/>
      <c r="AN21" s="72"/>
      <c r="AO21" s="72"/>
    </row>
    <row r="22" spans="1:41" ht="18" customHeight="1" thickBot="1">
      <c r="A22" s="300"/>
      <c r="B22" s="227">
        <v>3</v>
      </c>
      <c r="C22" s="302" t="s">
        <v>74</v>
      </c>
      <c r="D22" s="368">
        <v>9</v>
      </c>
      <c r="E22" s="46"/>
      <c r="F22" s="42"/>
      <c r="G22" s="209"/>
      <c r="H22" s="44"/>
      <c r="I22" s="43"/>
      <c r="J22" s="43"/>
      <c r="K22" s="306"/>
      <c r="L22" s="306"/>
      <c r="M22" s="120">
        <v>5</v>
      </c>
      <c r="N22" s="121">
        <v>0.4</v>
      </c>
      <c r="O22" s="125"/>
      <c r="P22" s="126"/>
      <c r="Q22" s="126"/>
      <c r="R22" s="127"/>
      <c r="S22" s="72"/>
      <c r="T22" s="135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387" t="s">
        <v>75</v>
      </c>
      <c r="AI22" s="387"/>
      <c r="AJ22" s="388"/>
      <c r="AK22" s="136">
        <f>V36</f>
        <v>0.4</v>
      </c>
      <c r="AL22" s="137">
        <f>AL9*AK22*0.9</f>
        <v>22.716000000000001</v>
      </c>
      <c r="AM22" s="88" t="s">
        <v>76</v>
      </c>
      <c r="AN22" s="72"/>
      <c r="AO22" s="72"/>
    </row>
    <row r="23" spans="1:41" ht="18" customHeight="1">
      <c r="A23" s="300"/>
      <c r="B23" s="44"/>
      <c r="C23" s="43"/>
      <c r="D23" s="41"/>
      <c r="E23" s="41"/>
      <c r="F23" s="42"/>
      <c r="G23" s="209"/>
      <c r="H23" s="231">
        <v>3</v>
      </c>
      <c r="I23" s="232" t="s">
        <v>77</v>
      </c>
      <c r="J23" s="232"/>
      <c r="K23" s="309"/>
      <c r="L23" s="306"/>
      <c r="M23" s="120">
        <v>6</v>
      </c>
      <c r="N23" s="121">
        <v>0.5</v>
      </c>
      <c r="O23" s="125"/>
      <c r="P23" s="126"/>
      <c r="Q23" s="126"/>
      <c r="R23" s="85" t="s">
        <v>78</v>
      </c>
      <c r="S23" s="85" t="s">
        <v>79</v>
      </c>
      <c r="T23" s="138"/>
      <c r="U23" s="72"/>
      <c r="V23" s="72"/>
      <c r="W23" s="72"/>
      <c r="X23" s="72"/>
      <c r="Y23" s="72"/>
      <c r="Z23" s="72"/>
      <c r="AA23" s="86" t="s">
        <v>78</v>
      </c>
      <c r="AB23" s="86" t="s">
        <v>79</v>
      </c>
      <c r="AC23" s="80"/>
      <c r="AD23" s="72"/>
      <c r="AE23" s="72"/>
      <c r="AF23" s="72"/>
      <c r="AG23" s="72"/>
      <c r="AH23" s="139"/>
      <c r="AI23" s="139"/>
      <c r="AJ23" s="140"/>
      <c r="AK23" s="136"/>
      <c r="AL23" s="137">
        <f>AL9-AL22</f>
        <v>40.384</v>
      </c>
      <c r="AM23" s="88" t="s">
        <v>80</v>
      </c>
      <c r="AN23" s="72"/>
      <c r="AO23" s="72"/>
    </row>
    <row r="24" spans="1:41" ht="18" customHeight="1" thickBot="1">
      <c r="A24" s="300"/>
      <c r="B24" s="44"/>
      <c r="C24" s="43"/>
      <c r="D24" s="41"/>
      <c r="E24" s="41"/>
      <c r="F24" s="42"/>
      <c r="G24" s="209"/>
      <c r="H24" s="59"/>
      <c r="I24" s="43"/>
      <c r="J24" s="43"/>
      <c r="K24" s="312"/>
      <c r="L24" s="306"/>
      <c r="M24" s="120">
        <v>7</v>
      </c>
      <c r="N24" s="121">
        <v>0.22</v>
      </c>
      <c r="O24" s="125"/>
      <c r="P24" s="126"/>
      <c r="Q24" s="126"/>
      <c r="R24" s="127"/>
      <c r="S24" s="138"/>
      <c r="T24" s="138"/>
      <c r="U24" s="72"/>
      <c r="V24" s="72"/>
      <c r="W24" s="72"/>
      <c r="X24" s="72"/>
      <c r="Y24" s="72"/>
      <c r="Z24" s="72"/>
      <c r="AA24" s="141"/>
      <c r="AB24" s="80"/>
      <c r="AC24" s="80"/>
      <c r="AD24" s="72"/>
      <c r="AE24" s="72"/>
      <c r="AF24" s="72"/>
      <c r="AG24" s="72"/>
      <c r="AH24" s="139"/>
      <c r="AI24" s="139"/>
      <c r="AJ24" s="140" t="s">
        <v>81</v>
      </c>
      <c r="AK24" s="136"/>
      <c r="AL24" s="137">
        <f>AL23-AM26</f>
        <v>0</v>
      </c>
      <c r="AM24" s="88"/>
      <c r="AN24" s="72"/>
      <c r="AO24" s="72"/>
    </row>
    <row r="25" spans="1:41" ht="37.5" customHeight="1" thickBot="1">
      <c r="A25" s="300"/>
      <c r="B25" s="206">
        <v>4</v>
      </c>
      <c r="C25" s="207" t="s">
        <v>82</v>
      </c>
      <c r="D25" s="369">
        <v>311</v>
      </c>
      <c r="E25" s="46"/>
      <c r="F25" s="42"/>
      <c r="G25" s="209"/>
      <c r="H25" s="233"/>
      <c r="I25" s="234" t="s">
        <v>83</v>
      </c>
      <c r="J25" s="234" t="s">
        <v>84</v>
      </c>
      <c r="K25" s="312"/>
      <c r="L25" s="209"/>
      <c r="M25" s="120">
        <v>8</v>
      </c>
      <c r="N25" s="121">
        <v>0.25</v>
      </c>
      <c r="O25" s="125"/>
      <c r="P25" s="126"/>
      <c r="Q25" s="126"/>
      <c r="R25" s="127"/>
      <c r="S25" s="142" t="s">
        <v>85</v>
      </c>
      <c r="T25" s="143">
        <f>X21</f>
        <v>36820.608</v>
      </c>
      <c r="U25" s="72"/>
      <c r="V25" s="72"/>
      <c r="W25" s="72"/>
      <c r="X25" s="72"/>
      <c r="Y25" s="72"/>
      <c r="Z25" s="72"/>
      <c r="AA25" s="141"/>
      <c r="AB25" s="144" t="s">
        <v>85</v>
      </c>
      <c r="AC25" s="145">
        <f>X21</f>
        <v>36820.608</v>
      </c>
      <c r="AD25" s="72"/>
      <c r="AE25" s="72"/>
      <c r="AF25" s="72"/>
      <c r="AG25" s="72"/>
      <c r="AH25" s="389" t="s">
        <v>86</v>
      </c>
      <c r="AI25" s="390"/>
      <c r="AJ25" s="391"/>
      <c r="AK25" s="88"/>
      <c r="AL25" s="88"/>
      <c r="AM25" s="88" t="s">
        <v>87</v>
      </c>
      <c r="AN25" s="72"/>
      <c r="AO25" s="72"/>
    </row>
    <row r="26" spans="1:41" ht="59.15" customHeight="1" thickBot="1">
      <c r="A26" s="300"/>
      <c r="B26" s="44"/>
      <c r="C26" s="43"/>
      <c r="D26" s="41"/>
      <c r="E26" s="41"/>
      <c r="F26" s="42"/>
      <c r="G26" s="209"/>
      <c r="H26" s="233"/>
      <c r="I26" s="41"/>
      <c r="J26" s="46"/>
      <c r="K26" s="53"/>
      <c r="L26" s="209"/>
      <c r="M26" s="120">
        <v>9</v>
      </c>
      <c r="N26" s="121">
        <v>0.44</v>
      </c>
      <c r="O26" s="125"/>
      <c r="P26" s="126"/>
      <c r="Q26" s="126"/>
      <c r="R26" s="127"/>
      <c r="S26" s="72"/>
      <c r="T26" s="72"/>
      <c r="U26" s="72"/>
      <c r="V26" s="72"/>
      <c r="W26" s="72"/>
      <c r="X26" s="72"/>
      <c r="Y26" s="72"/>
      <c r="Z26" s="72"/>
      <c r="AA26" s="146"/>
      <c r="AB26" s="146"/>
      <c r="AC26" s="146"/>
      <c r="AD26" s="72"/>
      <c r="AE26" s="72"/>
      <c r="AF26" s="72"/>
      <c r="AG26" s="72"/>
      <c r="AH26" s="392" t="s">
        <v>88</v>
      </c>
      <c r="AI26" s="393"/>
      <c r="AJ26" s="394"/>
      <c r="AK26" s="88"/>
      <c r="AL26" s="147" t="str">
        <f>IF(D25=320,"SI","No")</f>
        <v>No</v>
      </c>
      <c r="AM26" s="147">
        <f>IF(AL26="SI",0,AL23)</f>
        <v>40.384</v>
      </c>
      <c r="AN26" s="72"/>
      <c r="AO26" s="72"/>
    </row>
    <row r="27" spans="1:41" ht="65.25" customHeight="1" thickBot="1">
      <c r="A27" s="300"/>
      <c r="B27" s="27">
        <v>5</v>
      </c>
      <c r="C27" s="292" t="s">
        <v>89</v>
      </c>
      <c r="D27" s="370" t="s">
        <v>47</v>
      </c>
      <c r="E27" s="46"/>
      <c r="F27" s="42"/>
      <c r="G27" s="209"/>
      <c r="H27" s="233"/>
      <c r="I27" s="407">
        <v>1</v>
      </c>
      <c r="J27" s="405" t="s">
        <v>183</v>
      </c>
      <c r="K27" s="53"/>
      <c r="L27" s="209"/>
      <c r="M27" s="120">
        <v>10</v>
      </c>
      <c r="N27" s="121">
        <v>0.6</v>
      </c>
      <c r="O27" s="125"/>
      <c r="P27" s="126"/>
      <c r="Q27" s="126"/>
      <c r="R27" s="127"/>
      <c r="S27" s="72"/>
      <c r="T27" s="72"/>
      <c r="U27" s="72"/>
      <c r="V27" s="72"/>
      <c r="W27" s="72"/>
      <c r="X27" s="72"/>
      <c r="Y27" s="72"/>
      <c r="Z27" s="72"/>
      <c r="AA27" s="146"/>
      <c r="AB27" s="146"/>
      <c r="AC27" s="146"/>
      <c r="AD27" s="72"/>
      <c r="AE27" s="72"/>
      <c r="AF27" s="72"/>
      <c r="AG27" s="72"/>
      <c r="AH27" s="315" t="s">
        <v>90</v>
      </c>
      <c r="AI27" s="316"/>
      <c r="AJ27" s="148"/>
      <c r="AK27" s="72"/>
      <c r="AL27" s="72"/>
      <c r="AM27" s="72"/>
      <c r="AN27" s="72"/>
      <c r="AO27" s="72"/>
    </row>
    <row r="28" spans="1:41" ht="47" customHeight="1" thickBot="1">
      <c r="A28" s="300"/>
      <c r="B28" s="341" t="s">
        <v>91</v>
      </c>
      <c r="C28" s="342" t="s">
        <v>92</v>
      </c>
      <c r="D28" s="371">
        <v>60</v>
      </c>
      <c r="E28" s="343" t="str">
        <f>IF(OR(AND($D$27="SI",$D$28&gt;0),AND($D$27="NO",$D$28=0)),"CORRECTO","ERROR")</f>
        <v>CORRECTO</v>
      </c>
      <c r="F28" s="42"/>
      <c r="G28" s="209"/>
      <c r="H28" s="233"/>
      <c r="I28" s="238">
        <v>2</v>
      </c>
      <c r="J28" s="406" t="s">
        <v>184</v>
      </c>
      <c r="K28" s="53"/>
      <c r="L28" s="209"/>
      <c r="M28" s="149">
        <v>11</v>
      </c>
      <c r="N28" s="150">
        <v>0.56999999999999995</v>
      </c>
      <c r="O28" s="151"/>
      <c r="P28" s="152"/>
      <c r="Q28" s="152"/>
      <c r="R28" s="153" t="s">
        <v>93</v>
      </c>
      <c r="S28" s="153" t="s">
        <v>94</v>
      </c>
      <c r="T28" s="154"/>
      <c r="U28" s="154"/>
      <c r="V28" s="155"/>
      <c r="W28" s="155"/>
      <c r="X28" s="155"/>
      <c r="Y28" s="155"/>
      <c r="Z28" s="155"/>
      <c r="AA28" s="86" t="s">
        <v>95</v>
      </c>
      <c r="AB28" s="86" t="s">
        <v>96</v>
      </c>
      <c r="AC28" s="80"/>
      <c r="AD28" s="72"/>
      <c r="AE28" s="72"/>
      <c r="AF28" s="72"/>
      <c r="AG28" s="72"/>
      <c r="AH28" s="355" t="s">
        <v>97</v>
      </c>
      <c r="AI28" s="72"/>
      <c r="AJ28" s="72"/>
      <c r="AK28" s="72"/>
      <c r="AL28" s="156" t="str">
        <f>E13</f>
        <v>SI</v>
      </c>
      <c r="AM28" s="147">
        <f>IF(AL28="SI",AM26,0)</f>
        <v>40.384</v>
      </c>
      <c r="AN28" s="72"/>
      <c r="AO28" s="72"/>
    </row>
    <row r="29" spans="1:41" ht="41" customHeight="1" thickBot="1">
      <c r="A29" s="300"/>
      <c r="B29" s="44"/>
      <c r="C29" s="41"/>
      <c r="D29" s="41"/>
      <c r="E29" s="41"/>
      <c r="F29" s="47"/>
      <c r="G29" s="209"/>
      <c r="H29" s="233"/>
      <c r="I29" s="238">
        <v>3</v>
      </c>
      <c r="J29" s="406" t="s">
        <v>185</v>
      </c>
      <c r="K29" s="53"/>
      <c r="L29" s="209"/>
      <c r="M29" s="149">
        <v>12</v>
      </c>
      <c r="N29" s="150">
        <v>0.44</v>
      </c>
      <c r="O29" s="151"/>
      <c r="P29" s="152"/>
      <c r="Q29" s="152"/>
      <c r="R29" s="157"/>
      <c r="S29" s="154"/>
      <c r="T29" s="154"/>
      <c r="U29" s="154"/>
      <c r="V29" s="155"/>
      <c r="W29" s="155"/>
      <c r="X29" s="155"/>
      <c r="Y29" s="155"/>
      <c r="Z29" s="155"/>
      <c r="AA29" s="141"/>
      <c r="AB29" s="80" t="s">
        <v>98</v>
      </c>
      <c r="AC29" s="158">
        <v>2.1999999999999999E-2</v>
      </c>
      <c r="AD29" s="72"/>
      <c r="AE29" s="72"/>
      <c r="AF29" s="72"/>
      <c r="AG29" s="72"/>
      <c r="AH29" s="355"/>
      <c r="AI29" s="72"/>
      <c r="AJ29" s="72"/>
      <c r="AK29" s="72"/>
      <c r="AL29" s="72"/>
      <c r="AM29" s="72"/>
      <c r="AN29" s="72"/>
      <c r="AO29" s="72"/>
    </row>
    <row r="30" spans="1:41" ht="50" customHeight="1" thickBot="1">
      <c r="A30" s="300"/>
      <c r="B30" s="38">
        <v>6</v>
      </c>
      <c r="C30" s="289" t="s">
        <v>99</v>
      </c>
      <c r="D30" s="51"/>
      <c r="E30" s="50"/>
      <c r="F30" s="47"/>
      <c r="G30" s="209"/>
      <c r="H30" s="233"/>
      <c r="I30" s="238">
        <v>4</v>
      </c>
      <c r="J30" s="406" t="s">
        <v>186</v>
      </c>
      <c r="K30" s="53"/>
      <c r="L30" s="209"/>
      <c r="M30" s="120">
        <v>13</v>
      </c>
      <c r="N30" s="121">
        <v>0.7</v>
      </c>
      <c r="O30" s="125"/>
      <c r="P30" s="126"/>
      <c r="Q30" s="126"/>
      <c r="R30" s="127"/>
      <c r="S30" s="97" t="s">
        <v>90</v>
      </c>
      <c r="T30" s="98"/>
      <c r="U30" s="88"/>
      <c r="V30" s="88"/>
      <c r="W30" s="88"/>
      <c r="X30" s="88"/>
      <c r="Y30" s="88"/>
      <c r="Z30" s="88"/>
      <c r="AA30" s="141"/>
      <c r="AB30" s="144" t="s">
        <v>100</v>
      </c>
      <c r="AC30" s="145">
        <f>ROUND((AC25*AC29),2)</f>
        <v>810.05</v>
      </c>
      <c r="AD30" s="72"/>
      <c r="AE30" s="72"/>
      <c r="AF30" s="72"/>
      <c r="AG30" s="72"/>
      <c r="AH30" s="355"/>
      <c r="AI30" s="72"/>
      <c r="AJ30" s="72"/>
      <c r="AK30" s="72"/>
      <c r="AL30" s="72"/>
      <c r="AM30" s="72"/>
      <c r="AN30" s="72"/>
      <c r="AO30" s="72"/>
    </row>
    <row r="31" spans="1:41" ht="93.75" customHeight="1" thickBot="1">
      <c r="A31" s="300"/>
      <c r="B31" s="28" t="s">
        <v>101</v>
      </c>
      <c r="C31" s="293" t="s">
        <v>102</v>
      </c>
      <c r="D31" s="372" t="s">
        <v>47</v>
      </c>
      <c r="E31" s="64" t="str">
        <f>IF(OR(AND($D$31="SI",$D$32="NO"),AND($D$31="NO",$D$32="SI")),"CORRECTO","ERROR")</f>
        <v>CORRECTO</v>
      </c>
      <c r="F31" s="42"/>
      <c r="G31" s="209"/>
      <c r="H31" s="233"/>
      <c r="I31" s="238">
        <v>5</v>
      </c>
      <c r="J31" s="236" t="s">
        <v>187</v>
      </c>
      <c r="K31" s="53"/>
      <c r="L31" s="209"/>
      <c r="M31" s="120">
        <v>14</v>
      </c>
      <c r="N31" s="121">
        <v>0.22</v>
      </c>
      <c r="O31" s="125"/>
      <c r="P31" s="126"/>
      <c r="Q31" s="126"/>
      <c r="R31" s="127"/>
      <c r="S31" s="159" t="s">
        <v>103</v>
      </c>
      <c r="T31" s="160" t="str">
        <f>D27</f>
        <v>SI</v>
      </c>
      <c r="U31" s="88"/>
      <c r="V31" s="88"/>
      <c r="W31" s="88"/>
      <c r="X31" s="88"/>
      <c r="Y31" s="88"/>
      <c r="Z31" s="88"/>
      <c r="AA31" s="72"/>
      <c r="AB31" s="72"/>
      <c r="AC31" s="72"/>
      <c r="AD31" s="72"/>
      <c r="AE31" s="72"/>
      <c r="AF31" s="72"/>
      <c r="AG31" s="72"/>
      <c r="AH31" s="355"/>
      <c r="AI31" s="72"/>
      <c r="AJ31" s="72"/>
      <c r="AK31" s="72"/>
      <c r="AL31" s="72"/>
      <c r="AM31" s="72"/>
      <c r="AN31" s="72"/>
      <c r="AO31" s="72"/>
    </row>
    <row r="32" spans="1:41" ht="56.5" thickBot="1">
      <c r="A32" s="300"/>
      <c r="B32" s="65" t="s">
        <v>104</v>
      </c>
      <c r="C32" s="294" t="s">
        <v>105</v>
      </c>
      <c r="D32" s="372" t="s">
        <v>42</v>
      </c>
      <c r="E32" s="62" t="str">
        <f>IF(OR(AND($D$31="SI",$D$32="NO"),AND($D$31="NO",$D$32="SI")),"CORRECTO","ERROR")</f>
        <v>CORRECTO</v>
      </c>
      <c r="F32" s="42"/>
      <c r="G32" s="209"/>
      <c r="H32" s="233"/>
      <c r="I32" s="238">
        <v>6</v>
      </c>
      <c r="J32" s="239" t="s">
        <v>188</v>
      </c>
      <c r="K32" s="53"/>
      <c r="L32" s="209"/>
      <c r="M32" s="120">
        <v>15</v>
      </c>
      <c r="N32" s="121">
        <v>0.22</v>
      </c>
      <c r="O32" s="125"/>
      <c r="P32" s="126"/>
      <c r="Q32" s="126"/>
      <c r="R32" s="127"/>
      <c r="S32" s="88"/>
      <c r="T32" s="88"/>
      <c r="U32" s="88"/>
      <c r="V32" s="88"/>
      <c r="W32" s="88"/>
      <c r="X32" s="88"/>
      <c r="Y32" s="88"/>
      <c r="Z32" s="88"/>
      <c r="AA32" s="72"/>
      <c r="AB32" s="72"/>
      <c r="AC32" s="72"/>
      <c r="AD32" s="72"/>
      <c r="AE32" s="72"/>
      <c r="AF32" s="72"/>
      <c r="AG32" s="72"/>
      <c r="AH32" s="355"/>
      <c r="AI32" s="72"/>
      <c r="AJ32" s="72"/>
      <c r="AK32" s="72"/>
      <c r="AL32" s="72"/>
      <c r="AM32" s="72"/>
      <c r="AN32" s="72"/>
      <c r="AO32" s="72"/>
    </row>
    <row r="33" spans="1:41" ht="21">
      <c r="A33" s="300"/>
      <c r="B33" s="290"/>
      <c r="C33" s="49"/>
      <c r="D33" s="66"/>
      <c r="E33" s="67"/>
      <c r="F33" s="42"/>
      <c r="G33" s="209"/>
      <c r="H33" s="233"/>
      <c r="I33" s="238">
        <v>7</v>
      </c>
      <c r="J33" s="236" t="s">
        <v>189</v>
      </c>
      <c r="K33" s="53"/>
      <c r="L33" s="209"/>
      <c r="M33" s="120">
        <v>16</v>
      </c>
      <c r="N33" s="121">
        <v>0.9</v>
      </c>
      <c r="O33" s="125"/>
      <c r="P33" s="126"/>
      <c r="Q33" s="126"/>
      <c r="R33" s="127"/>
      <c r="S33" s="88" t="s">
        <v>106</v>
      </c>
      <c r="T33" s="88"/>
      <c r="U33" s="88"/>
      <c r="V33" s="88"/>
      <c r="W33" s="88"/>
      <c r="X33" s="88"/>
      <c r="Y33" s="88"/>
      <c r="Z33" s="88"/>
      <c r="AA33" s="72"/>
      <c r="AB33" s="72"/>
      <c r="AC33" s="72"/>
      <c r="AD33" s="72"/>
      <c r="AE33" s="72"/>
      <c r="AF33" s="72"/>
      <c r="AG33" s="72"/>
      <c r="AH33" s="355"/>
      <c r="AI33" s="72"/>
      <c r="AJ33" s="72"/>
      <c r="AK33" s="72"/>
      <c r="AL33" s="72"/>
      <c r="AM33" s="72"/>
      <c r="AN33" s="72"/>
      <c r="AO33" s="72"/>
    </row>
    <row r="34" spans="1:41" ht="43.5" customHeight="1" thickBot="1">
      <c r="A34" s="300"/>
      <c r="B34" s="27">
        <v>7</v>
      </c>
      <c r="C34" s="63" t="s">
        <v>107</v>
      </c>
      <c r="D34" s="51"/>
      <c r="E34" s="6"/>
      <c r="F34" s="42"/>
      <c r="G34" s="46"/>
      <c r="H34" s="233"/>
      <c r="I34" s="238">
        <v>8</v>
      </c>
      <c r="J34" s="406" t="s">
        <v>190</v>
      </c>
      <c r="K34" s="53"/>
      <c r="L34" s="209"/>
      <c r="M34" s="125"/>
      <c r="N34" s="125"/>
      <c r="O34" s="125"/>
      <c r="P34" s="126"/>
      <c r="Q34" s="126"/>
      <c r="R34" s="127"/>
      <c r="S34" s="88"/>
      <c r="T34" s="88"/>
      <c r="U34" s="88"/>
      <c r="V34" s="161" t="s">
        <v>108</v>
      </c>
      <c r="W34" s="161"/>
      <c r="X34" s="161" t="s">
        <v>109</v>
      </c>
      <c r="Y34" s="161" t="s">
        <v>110</v>
      </c>
      <c r="Z34" s="161" t="s">
        <v>111</v>
      </c>
      <c r="AA34" s="72"/>
      <c r="AB34" s="72"/>
      <c r="AC34" s="72"/>
      <c r="AD34" s="72"/>
      <c r="AE34" s="72"/>
      <c r="AF34" s="72"/>
      <c r="AG34" s="72"/>
      <c r="AH34" s="355"/>
      <c r="AI34" s="72"/>
      <c r="AJ34" s="72"/>
      <c r="AK34" s="72"/>
      <c r="AL34" s="72"/>
      <c r="AM34" s="72"/>
      <c r="AN34" s="72"/>
      <c r="AO34" s="72"/>
    </row>
    <row r="35" spans="1:41" ht="46" customHeight="1" thickBot="1">
      <c r="A35" s="300"/>
      <c r="B35" s="59"/>
      <c r="C35" s="41"/>
      <c r="D35" s="41"/>
      <c r="E35" s="60"/>
      <c r="F35" s="42"/>
      <c r="G35" s="46"/>
      <c r="H35" s="233"/>
      <c r="I35" s="238">
        <v>9</v>
      </c>
      <c r="J35" s="406" t="s">
        <v>191</v>
      </c>
      <c r="K35" s="53"/>
      <c r="L35" s="209"/>
      <c r="M35" s="125"/>
      <c r="N35" s="162">
        <f>INDEX(I36:N39,MATCH(D25,I47:I50,0),6)</f>
        <v>0.4</v>
      </c>
      <c r="O35" s="125"/>
      <c r="P35" s="126"/>
      <c r="Q35" s="126"/>
      <c r="R35" s="127"/>
      <c r="S35" s="163"/>
      <c r="T35" s="164"/>
      <c r="U35" s="165"/>
      <c r="V35" s="166"/>
      <c r="W35" s="163"/>
      <c r="X35" s="167"/>
      <c r="Y35" s="167"/>
      <c r="Z35" s="167"/>
      <c r="AA35" s="72"/>
      <c r="AB35" s="72"/>
      <c r="AC35" s="72"/>
      <c r="AD35" s="72"/>
      <c r="AE35" s="72"/>
      <c r="AF35" s="72"/>
      <c r="AG35" s="72"/>
      <c r="AH35" s="355"/>
      <c r="AI35" s="72"/>
      <c r="AJ35" s="72"/>
      <c r="AK35" s="72"/>
      <c r="AL35" s="72"/>
      <c r="AM35" s="72"/>
      <c r="AN35" s="72"/>
      <c r="AO35" s="72"/>
    </row>
    <row r="36" spans="1:41" ht="30" customHeight="1" thickBot="1">
      <c r="A36" s="300"/>
      <c r="B36" s="27" t="s">
        <v>112</v>
      </c>
      <c r="C36" s="63" t="s">
        <v>113</v>
      </c>
      <c r="D36" s="69" t="s">
        <v>114</v>
      </c>
      <c r="E36" s="70"/>
      <c r="F36" s="42"/>
      <c r="G36" s="209"/>
      <c r="H36" s="59"/>
      <c r="I36" s="238">
        <v>10</v>
      </c>
      <c r="J36" s="236" t="s">
        <v>192</v>
      </c>
      <c r="K36" s="53"/>
      <c r="L36" s="209"/>
      <c r="M36" s="125"/>
      <c r="N36" s="125">
        <v>1</v>
      </c>
      <c r="O36" s="125"/>
      <c r="P36" s="126"/>
      <c r="Q36" s="126"/>
      <c r="R36" s="127"/>
      <c r="S36" s="99" t="s">
        <v>92</v>
      </c>
      <c r="T36" s="160">
        <f>D28</f>
        <v>60</v>
      </c>
      <c r="U36" s="168"/>
      <c r="V36" s="169">
        <f>ROUND((T36/D20),2)</f>
        <v>0.4</v>
      </c>
      <c r="W36" s="170">
        <f>IF($T$13=$T$10,1,IF($T$13&lt;&gt;$T$10,0))</f>
        <v>1</v>
      </c>
      <c r="X36" s="171">
        <f>$T$25*V36*W36*0.1</f>
        <v>1472.8243200000002</v>
      </c>
      <c r="Y36" s="171">
        <f>$T$25*(1-V36)*W36</f>
        <v>22092.364799999999</v>
      </c>
      <c r="Z36" s="171">
        <f>X36+Y36</f>
        <v>23565.189119999999</v>
      </c>
      <c r="AA36" s="72"/>
      <c r="AB36" s="72"/>
      <c r="AC36" s="72"/>
      <c r="AD36" s="72"/>
      <c r="AE36" s="72"/>
      <c r="AF36" s="72"/>
      <c r="AG36" s="72"/>
      <c r="AH36" s="355"/>
      <c r="AI36" s="72"/>
      <c r="AJ36" s="72"/>
      <c r="AK36" s="72"/>
      <c r="AL36" s="72"/>
      <c r="AM36" s="72"/>
      <c r="AN36" s="72"/>
      <c r="AO36" s="72"/>
    </row>
    <row r="37" spans="1:41" ht="32.15" customHeight="1" thickBot="1">
      <c r="A37" s="300"/>
      <c r="B37" s="29"/>
      <c r="C37" s="57" t="s">
        <v>115</v>
      </c>
      <c r="D37" s="373">
        <v>0</v>
      </c>
      <c r="E37" s="58"/>
      <c r="F37" s="42"/>
      <c r="G37" s="209"/>
      <c r="H37" s="59"/>
      <c r="I37" s="238">
        <v>11</v>
      </c>
      <c r="J37" s="236" t="s">
        <v>193</v>
      </c>
      <c r="K37" s="53"/>
      <c r="L37" s="209"/>
      <c r="M37" s="125"/>
      <c r="N37" s="125">
        <v>0.4</v>
      </c>
      <c r="O37" s="72"/>
      <c r="P37" s="126"/>
      <c r="Q37" s="126"/>
      <c r="R37" s="127"/>
      <c r="S37" s="88"/>
      <c r="T37" s="88"/>
      <c r="U37" s="88"/>
      <c r="V37" s="170"/>
      <c r="W37" s="170">
        <f>SUM(W35:W36)</f>
        <v>1</v>
      </c>
      <c r="X37" s="171">
        <f>SUM(X35:X36)</f>
        <v>1472.8243200000002</v>
      </c>
      <c r="Y37" s="170"/>
      <c r="Z37" s="172">
        <f>SUM(Z35:Z36)</f>
        <v>23565.189119999999</v>
      </c>
      <c r="AA37" s="86" t="s">
        <v>116</v>
      </c>
      <c r="AB37" s="86" t="s">
        <v>117</v>
      </c>
      <c r="AC37" s="86"/>
      <c r="AD37" s="72"/>
      <c r="AE37" s="72"/>
      <c r="AF37" s="72"/>
      <c r="AG37" s="72"/>
      <c r="AH37" s="355"/>
      <c r="AI37" s="72"/>
      <c r="AJ37" s="72"/>
      <c r="AK37" s="72"/>
      <c r="AL37" s="72"/>
      <c r="AM37" s="72"/>
      <c r="AN37" s="72"/>
      <c r="AO37" s="72"/>
    </row>
    <row r="38" spans="1:41" ht="18" customHeight="1">
      <c r="A38" s="300"/>
      <c r="B38" s="59"/>
      <c r="C38" s="41"/>
      <c r="D38" s="41"/>
      <c r="E38" s="60"/>
      <c r="F38" s="42"/>
      <c r="G38" s="209"/>
      <c r="H38" s="59"/>
      <c r="I38" s="238">
        <v>12</v>
      </c>
      <c r="J38" s="236" t="s">
        <v>194</v>
      </c>
      <c r="K38" s="53"/>
      <c r="L38" s="237"/>
      <c r="M38" s="125"/>
      <c r="N38" s="125">
        <v>0.6</v>
      </c>
      <c r="O38" s="72"/>
      <c r="P38" s="72"/>
      <c r="Q38" s="72"/>
      <c r="R38" s="73"/>
      <c r="S38" s="88"/>
      <c r="T38" s="88"/>
      <c r="U38" s="88"/>
      <c r="V38" s="88"/>
      <c r="W38" s="88"/>
      <c r="X38" s="88"/>
      <c r="Y38" s="88"/>
      <c r="Z38" s="88"/>
      <c r="AA38" s="146"/>
      <c r="AB38" s="146"/>
      <c r="AC38" s="146"/>
      <c r="AD38" s="72"/>
      <c r="AE38" s="72"/>
      <c r="AF38" s="72"/>
      <c r="AG38" s="72"/>
      <c r="AH38" s="355"/>
      <c r="AI38" s="72"/>
      <c r="AJ38" s="72"/>
      <c r="AK38" s="72"/>
      <c r="AL38" s="72"/>
      <c r="AM38" s="72"/>
      <c r="AN38" s="72"/>
      <c r="AO38" s="72"/>
    </row>
    <row r="39" spans="1:41" ht="18" customHeight="1">
      <c r="A39" s="300"/>
      <c r="B39" s="27" t="s">
        <v>118</v>
      </c>
      <c r="C39" s="63" t="s">
        <v>119</v>
      </c>
      <c r="D39" s="69" t="s">
        <v>114</v>
      </c>
      <c r="E39" s="70"/>
      <c r="F39" s="42"/>
      <c r="G39" s="209"/>
      <c r="H39" s="59"/>
      <c r="I39" s="238">
        <v>13</v>
      </c>
      <c r="J39" s="239" t="s">
        <v>195</v>
      </c>
      <c r="K39" s="240"/>
      <c r="L39" s="237"/>
      <c r="M39" s="125"/>
      <c r="N39" s="125">
        <v>18.350000000000001</v>
      </c>
      <c r="O39" s="72"/>
      <c r="P39" s="122"/>
      <c r="Q39" s="72"/>
      <c r="R39" s="73"/>
      <c r="S39" s="72"/>
      <c r="T39" s="72"/>
      <c r="U39" s="72"/>
      <c r="V39" s="72"/>
      <c r="W39" s="72"/>
      <c r="X39" s="72"/>
      <c r="Y39" s="72"/>
      <c r="Z39" s="72"/>
      <c r="AA39" s="86">
        <v>1</v>
      </c>
      <c r="AB39" s="86" t="s">
        <v>120</v>
      </c>
      <c r="AC39" s="86"/>
      <c r="AD39" s="72"/>
      <c r="AE39" s="72"/>
      <c r="AF39" s="72"/>
      <c r="AG39" s="72"/>
      <c r="AH39" s="355"/>
      <c r="AI39" s="72"/>
      <c r="AJ39" s="72"/>
      <c r="AK39" s="72"/>
      <c r="AL39" s="72"/>
      <c r="AM39" s="72"/>
      <c r="AN39" s="72"/>
      <c r="AO39" s="72"/>
    </row>
    <row r="40" spans="1:41" ht="18" customHeight="1" thickBot="1">
      <c r="A40" s="300"/>
      <c r="B40" s="59"/>
      <c r="C40" s="41"/>
      <c r="D40" s="41"/>
      <c r="E40" s="60"/>
      <c r="F40" s="42"/>
      <c r="G40" s="209"/>
      <c r="H40" s="59"/>
      <c r="I40" s="238">
        <v>14</v>
      </c>
      <c r="J40" s="239" t="s">
        <v>196</v>
      </c>
      <c r="K40" s="240"/>
      <c r="L40" s="241"/>
      <c r="M40" s="125"/>
      <c r="N40" s="125"/>
      <c r="O40" s="72"/>
      <c r="P40" s="72"/>
      <c r="Q40" s="72"/>
      <c r="R40" s="85" t="s">
        <v>121</v>
      </c>
      <c r="S40" s="85" t="s">
        <v>122</v>
      </c>
      <c r="T40" s="173">
        <f>IF(T31="NO",T25,Z36)</f>
        <v>23565.189119999999</v>
      </c>
      <c r="U40" s="72"/>
      <c r="V40" s="72"/>
      <c r="W40" s="72"/>
      <c r="X40" s="72"/>
      <c r="Y40" s="72"/>
      <c r="Z40" s="72"/>
      <c r="AA40" s="86"/>
      <c r="AB40" s="86" t="s">
        <v>123</v>
      </c>
      <c r="AC40" s="86"/>
      <c r="AD40" s="72"/>
      <c r="AE40" s="72"/>
      <c r="AF40" s="72"/>
      <c r="AG40" s="72"/>
      <c r="AH40" s="355"/>
      <c r="AI40" s="72"/>
      <c r="AJ40" s="72"/>
      <c r="AK40" s="72"/>
      <c r="AL40" s="72"/>
      <c r="AM40" s="72"/>
      <c r="AN40" s="72"/>
      <c r="AO40" s="72"/>
    </row>
    <row r="41" spans="1:41" ht="26.15" customHeight="1" thickBot="1">
      <c r="A41" s="300"/>
      <c r="B41" s="38">
        <v>1</v>
      </c>
      <c r="C41" s="68" t="s">
        <v>124</v>
      </c>
      <c r="D41" s="364" t="s">
        <v>42</v>
      </c>
      <c r="E41" s="71"/>
      <c r="F41" s="42"/>
      <c r="G41" s="209"/>
      <c r="H41" s="59"/>
      <c r="I41" s="238">
        <v>15</v>
      </c>
      <c r="J41" s="236" t="s">
        <v>197</v>
      </c>
      <c r="K41" s="242"/>
      <c r="L41" s="241"/>
      <c r="M41" s="125"/>
      <c r="N41" s="125"/>
      <c r="O41" s="72"/>
      <c r="P41" s="72"/>
      <c r="Q41" s="72"/>
      <c r="R41" s="73"/>
      <c r="S41" s="174" t="s">
        <v>125</v>
      </c>
      <c r="T41" s="175">
        <v>1.6667000000000001E-2</v>
      </c>
      <c r="U41" s="72"/>
      <c r="V41" s="72"/>
      <c r="W41" s="72"/>
      <c r="X41" s="72"/>
      <c r="Y41" s="72"/>
      <c r="Z41" s="72"/>
      <c r="AA41" s="146"/>
      <c r="AB41" s="80" t="s">
        <v>126</v>
      </c>
      <c r="AC41" s="176">
        <f>D37</f>
        <v>0</v>
      </c>
      <c r="AD41" s="72"/>
      <c r="AE41" s="72"/>
      <c r="AF41" s="72"/>
      <c r="AG41" s="72"/>
      <c r="AH41" s="355"/>
      <c r="AI41" s="72"/>
      <c r="AJ41" s="72"/>
      <c r="AK41" s="72"/>
      <c r="AL41" s="72"/>
      <c r="AM41" s="72"/>
      <c r="AN41" s="72"/>
      <c r="AO41" s="72"/>
    </row>
    <row r="42" spans="1:41" ht="21.5" thickBot="1">
      <c r="A42" s="300"/>
      <c r="B42" s="27">
        <v>2</v>
      </c>
      <c r="C42" s="8" t="s">
        <v>127</v>
      </c>
      <c r="D42" s="25"/>
      <c r="E42" s="56"/>
      <c r="F42" s="42"/>
      <c r="G42" s="209"/>
      <c r="H42" s="54"/>
      <c r="I42" s="408">
        <v>16</v>
      </c>
      <c r="J42" s="244" t="s">
        <v>198</v>
      </c>
      <c r="K42" s="245"/>
      <c r="L42" s="241"/>
      <c r="M42" s="125"/>
      <c r="N42" s="72"/>
      <c r="O42" s="72"/>
      <c r="P42" s="72"/>
      <c r="Q42" s="72"/>
      <c r="R42" s="73"/>
      <c r="S42" s="174" t="s">
        <v>128</v>
      </c>
      <c r="T42" s="173">
        <f>ROUND((T40*T41),2)</f>
        <v>392.76</v>
      </c>
      <c r="U42" s="72"/>
      <c r="V42" s="72"/>
      <c r="W42" s="72"/>
      <c r="X42" s="72"/>
      <c r="Y42" s="72"/>
      <c r="Z42" s="72"/>
      <c r="AA42" s="146"/>
      <c r="AB42" s="146"/>
      <c r="AC42" s="146"/>
      <c r="AD42" s="72"/>
      <c r="AE42" s="72"/>
      <c r="AF42" s="72"/>
      <c r="AG42" s="72"/>
      <c r="AH42" s="355"/>
      <c r="AI42" s="72"/>
      <c r="AJ42" s="72"/>
      <c r="AK42" s="72"/>
      <c r="AL42" s="72"/>
      <c r="AM42" s="72"/>
      <c r="AN42" s="72"/>
      <c r="AO42" s="72"/>
    </row>
    <row r="43" spans="1:41" ht="24" customHeight="1">
      <c r="A43" s="300"/>
      <c r="B43" s="29"/>
      <c r="C43" s="61" t="s">
        <v>129</v>
      </c>
      <c r="D43" s="374">
        <v>0</v>
      </c>
      <c r="E43" s="62" t="str">
        <f>IF(OR(AND($D$41="SI",$D$43&gt;0),AND($D$41="NO",$D$43=0)),"CORRECTO","ERROR")</f>
        <v>CORRECTO</v>
      </c>
      <c r="F43" s="42"/>
      <c r="G43" s="209"/>
      <c r="H43" s="44"/>
      <c r="I43" s="246"/>
      <c r="J43" s="246"/>
      <c r="K43" s="241"/>
      <c r="L43" s="241"/>
      <c r="M43" s="125"/>
      <c r="N43" s="72"/>
      <c r="O43" s="72"/>
      <c r="P43" s="72"/>
      <c r="Q43" s="72"/>
      <c r="R43" s="73"/>
      <c r="S43" s="72"/>
      <c r="T43" s="72"/>
      <c r="U43" s="72"/>
      <c r="V43" s="72"/>
      <c r="W43" s="72"/>
      <c r="X43" s="72"/>
      <c r="Y43" s="72"/>
      <c r="Z43" s="72"/>
      <c r="AA43" s="146"/>
      <c r="AB43" s="80" t="s">
        <v>130</v>
      </c>
      <c r="AC43" s="80">
        <f>ROUND((AC30*AC41),2)</f>
        <v>0</v>
      </c>
      <c r="AD43" s="72"/>
      <c r="AE43" s="72"/>
      <c r="AF43" s="72"/>
      <c r="AG43" s="72"/>
      <c r="AH43" s="355"/>
      <c r="AI43" s="72"/>
      <c r="AJ43" s="72"/>
      <c r="AK43" s="72"/>
      <c r="AL43" s="72"/>
      <c r="AM43" s="72"/>
      <c r="AN43" s="72"/>
      <c r="AO43" s="72"/>
    </row>
    <row r="44" spans="1:41" ht="21.5" thickBot="1">
      <c r="A44" s="301"/>
      <c r="B44" s="295"/>
      <c r="C44" s="296"/>
      <c r="D44" s="297"/>
      <c r="E44" s="298"/>
      <c r="F44" s="48"/>
      <c r="G44" s="209"/>
      <c r="H44" s="247">
        <v>4</v>
      </c>
      <c r="I44" s="248" t="s">
        <v>131</v>
      </c>
      <c r="J44" s="304"/>
      <c r="K44" s="249"/>
      <c r="L44" s="241"/>
      <c r="M44" s="125"/>
      <c r="N44" s="72"/>
      <c r="O44" s="72"/>
      <c r="P44" s="72"/>
      <c r="Q44" s="72"/>
      <c r="R44" s="73"/>
      <c r="S44" s="72"/>
      <c r="T44" s="72"/>
      <c r="U44" s="72"/>
      <c r="V44" s="72"/>
      <c r="W44" s="72"/>
      <c r="X44" s="72"/>
      <c r="Y44" s="72"/>
      <c r="Z44" s="72"/>
      <c r="AA44" s="146"/>
      <c r="AB44" s="146"/>
      <c r="AC44" s="146"/>
      <c r="AD44" s="72"/>
      <c r="AE44" s="72"/>
      <c r="AF44" s="72"/>
      <c r="AG44" s="72"/>
      <c r="AH44" s="355"/>
      <c r="AI44" s="72"/>
      <c r="AJ44" s="72"/>
      <c r="AK44" s="72"/>
      <c r="AL44" s="72"/>
      <c r="AM44" s="72"/>
      <c r="AN44" s="72"/>
      <c r="AO44" s="72"/>
    </row>
    <row r="45" spans="1:41" ht="18.5">
      <c r="A45" s="209"/>
      <c r="B45" s="44"/>
      <c r="C45" s="285"/>
      <c r="D45" s="286"/>
      <c r="E45" s="287"/>
      <c r="F45" s="46"/>
      <c r="G45" s="209"/>
      <c r="H45" s="59"/>
      <c r="I45" s="250" t="s">
        <v>132</v>
      </c>
      <c r="J45" s="251"/>
      <c r="K45" s="242"/>
      <c r="L45" s="241"/>
      <c r="M45" s="72"/>
      <c r="N45" s="72"/>
      <c r="O45" s="72"/>
      <c r="P45" s="72"/>
      <c r="Q45" s="72"/>
      <c r="R45" s="177" t="s">
        <v>133</v>
      </c>
      <c r="S45" s="85" t="s">
        <v>134</v>
      </c>
      <c r="T45" s="85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355"/>
      <c r="AI45" s="72"/>
      <c r="AJ45" s="72"/>
      <c r="AK45" s="72"/>
      <c r="AL45" s="72"/>
      <c r="AM45" s="72"/>
      <c r="AN45" s="72"/>
      <c r="AO45" s="72"/>
    </row>
    <row r="46" spans="1:41" ht="18.5" thickBot="1">
      <c r="A46" s="209"/>
      <c r="B46" s="44"/>
      <c r="C46" s="285"/>
      <c r="D46" s="286"/>
      <c r="E46" s="287"/>
      <c r="F46" s="46"/>
      <c r="G46" s="46"/>
      <c r="H46" s="59"/>
      <c r="I46" s="252" t="s">
        <v>135</v>
      </c>
      <c r="J46" s="253" t="s">
        <v>58</v>
      </c>
      <c r="K46" s="242"/>
      <c r="L46" s="241"/>
      <c r="M46" s="72"/>
      <c r="N46" s="72"/>
      <c r="O46" s="72"/>
      <c r="P46" s="72"/>
      <c r="Q46" s="72"/>
      <c r="R46" s="357"/>
      <c r="S46" s="178" t="s">
        <v>136</v>
      </c>
      <c r="T46" s="179"/>
      <c r="U46" s="72"/>
      <c r="V46" s="72"/>
      <c r="W46" s="72"/>
      <c r="X46" s="72"/>
      <c r="Y46" s="72"/>
      <c r="Z46" s="72"/>
      <c r="AA46" s="72"/>
      <c r="AB46" s="355"/>
      <c r="AC46" s="72"/>
      <c r="AD46" s="72"/>
      <c r="AE46" s="72"/>
      <c r="AF46" s="72"/>
      <c r="AG46" s="72"/>
      <c r="AH46" s="355"/>
      <c r="AI46" s="72"/>
      <c r="AJ46" s="72"/>
      <c r="AK46" s="72"/>
      <c r="AL46" s="72"/>
      <c r="AM46" s="72"/>
      <c r="AN46" s="72"/>
      <c r="AO46" s="72"/>
    </row>
    <row r="47" spans="1:41" ht="19" thickBot="1">
      <c r="A47" s="209"/>
      <c r="B47" s="44"/>
      <c r="C47" s="285"/>
      <c r="D47" s="286"/>
      <c r="E47" s="287"/>
      <c r="F47" s="46"/>
      <c r="G47" s="46"/>
      <c r="H47" s="59"/>
      <c r="I47" s="254">
        <v>0</v>
      </c>
      <c r="J47" s="255" t="s">
        <v>137</v>
      </c>
      <c r="K47" s="242"/>
      <c r="L47" s="241"/>
      <c r="M47" s="72"/>
      <c r="N47" s="72"/>
      <c r="O47" s="72"/>
      <c r="P47" s="72"/>
      <c r="Q47" s="72"/>
      <c r="R47" s="357" t="s">
        <v>138</v>
      </c>
      <c r="S47" s="355"/>
      <c r="T47" s="72"/>
      <c r="U47" s="160" t="str">
        <f>D31</f>
        <v>SI</v>
      </c>
      <c r="V47" s="171">
        <f>IF(U47="NO",0,IF(U47="SI",1))</f>
        <v>1</v>
      </c>
      <c r="W47" s="170">
        <v>91.8</v>
      </c>
      <c r="X47" s="170">
        <f>V47*W47</f>
        <v>91.8</v>
      </c>
      <c r="Y47" s="72"/>
      <c r="Z47" s="72"/>
      <c r="AA47" s="85">
        <v>2</v>
      </c>
      <c r="AB47" s="85" t="s">
        <v>139</v>
      </c>
      <c r="AC47" s="85"/>
      <c r="AD47" s="72"/>
      <c r="AE47" s="72"/>
      <c r="AF47" s="72"/>
      <c r="AG47" s="72"/>
      <c r="AH47" s="355"/>
      <c r="AI47" s="72"/>
      <c r="AJ47" s="72"/>
      <c r="AK47" s="72"/>
      <c r="AL47" s="72"/>
      <c r="AM47" s="72"/>
      <c r="AN47" s="72"/>
      <c r="AO47" s="72"/>
    </row>
    <row r="48" spans="1:41" ht="22" customHeight="1" thickBot="1">
      <c r="A48" s="209"/>
      <c r="B48" s="44"/>
      <c r="C48" s="285"/>
      <c r="D48" s="286"/>
      <c r="E48" s="287"/>
      <c r="F48" s="46"/>
      <c r="G48" s="209"/>
      <c r="H48" s="59"/>
      <c r="I48" s="256">
        <v>311</v>
      </c>
      <c r="J48" s="257" t="s">
        <v>179</v>
      </c>
      <c r="K48" s="242"/>
      <c r="L48" s="241"/>
      <c r="M48" s="72"/>
      <c r="N48" s="72"/>
      <c r="O48" s="72"/>
      <c r="P48" s="72"/>
      <c r="Q48" s="72"/>
      <c r="R48" s="73"/>
      <c r="S48" s="355"/>
      <c r="T48" s="72"/>
      <c r="U48" s="180"/>
      <c r="V48" s="170"/>
      <c r="W48" s="170"/>
      <c r="X48" s="170"/>
      <c r="Y48" s="72"/>
      <c r="Z48" s="72"/>
      <c r="AA48" s="72"/>
      <c r="AB48" s="310" t="s">
        <v>90</v>
      </c>
      <c r="AC48" s="311"/>
      <c r="AD48" s="72"/>
      <c r="AE48" s="72"/>
      <c r="AF48" s="72"/>
      <c r="AG48" s="72"/>
      <c r="AH48" s="355"/>
      <c r="AI48" s="72"/>
      <c r="AJ48" s="72"/>
      <c r="AK48" s="72"/>
      <c r="AL48" s="72"/>
      <c r="AM48" s="72"/>
      <c r="AN48" s="72"/>
      <c r="AO48" s="72"/>
    </row>
    <row r="49" spans="1:41" ht="24" customHeight="1" thickBot="1">
      <c r="A49" s="209"/>
      <c r="B49" s="44"/>
      <c r="C49" s="285"/>
      <c r="D49" s="286"/>
      <c r="E49" s="287"/>
      <c r="F49" s="46"/>
      <c r="G49" s="209"/>
      <c r="H49" s="59"/>
      <c r="I49" s="256">
        <v>312</v>
      </c>
      <c r="J49" s="257" t="s">
        <v>180</v>
      </c>
      <c r="K49" s="242"/>
      <c r="L49" s="241"/>
      <c r="M49" s="72"/>
      <c r="N49" s="72"/>
      <c r="O49" s="72"/>
      <c r="P49" s="72"/>
      <c r="Q49" s="72"/>
      <c r="R49" s="73"/>
      <c r="S49" s="72"/>
      <c r="T49" s="72"/>
      <c r="U49" s="180"/>
      <c r="V49" s="170"/>
      <c r="W49" s="170"/>
      <c r="X49" s="170"/>
      <c r="Y49" s="72"/>
      <c r="Z49" s="72"/>
      <c r="AA49" s="155"/>
      <c r="AB49" s="181" t="s">
        <v>103</v>
      </c>
      <c r="AC49" s="182" t="str">
        <f>D41</f>
        <v>NO</v>
      </c>
      <c r="AD49" s="72"/>
      <c r="AE49" s="183"/>
      <c r="AF49" s="183"/>
      <c r="AG49" s="183"/>
      <c r="AH49" s="355"/>
      <c r="AI49" s="72"/>
      <c r="AJ49" s="72"/>
      <c r="AK49" s="72"/>
      <c r="AL49" s="72"/>
      <c r="AM49" s="72"/>
      <c r="AN49" s="72"/>
      <c r="AO49" s="183"/>
    </row>
    <row r="50" spans="1:41" ht="32" customHeight="1">
      <c r="A50" s="209"/>
      <c r="B50" s="208"/>
      <c r="C50" s="209"/>
      <c r="D50" s="209"/>
      <c r="E50" s="209"/>
      <c r="F50" s="46"/>
      <c r="G50" s="209"/>
      <c r="H50" s="54"/>
      <c r="I50" s="258">
        <v>320</v>
      </c>
      <c r="J50" s="259" t="s">
        <v>140</v>
      </c>
      <c r="K50" s="245"/>
      <c r="L50" s="241"/>
      <c r="M50" s="72"/>
      <c r="N50" s="72"/>
      <c r="O50" s="72"/>
      <c r="P50" s="72"/>
      <c r="Q50" s="72"/>
      <c r="R50" s="73"/>
      <c r="S50" s="72"/>
      <c r="T50" s="72"/>
      <c r="U50" s="180"/>
      <c r="V50" s="170"/>
      <c r="W50" s="170"/>
      <c r="X50" s="170"/>
      <c r="Y50" s="72"/>
      <c r="Z50" s="72"/>
      <c r="AA50" s="184"/>
      <c r="AB50" s="155"/>
      <c r="AC50" s="155"/>
      <c r="AD50" s="72"/>
      <c r="AE50" s="183"/>
      <c r="AF50" s="183"/>
      <c r="AG50" s="183"/>
      <c r="AH50" s="355"/>
      <c r="AI50" s="72"/>
      <c r="AJ50" s="72"/>
      <c r="AK50" s="72"/>
      <c r="AL50" s="72"/>
      <c r="AM50" s="72"/>
      <c r="AN50" s="183"/>
      <c r="AO50" s="185"/>
    </row>
    <row r="51" spans="1:41" ht="14" customHeight="1">
      <c r="A51" s="209"/>
      <c r="B51" s="208"/>
      <c r="C51" s="209"/>
      <c r="D51" s="209"/>
      <c r="E51" s="209"/>
      <c r="F51" s="46"/>
      <c r="G51" s="209"/>
      <c r="H51" s="260"/>
      <c r="I51" s="261"/>
      <c r="J51" s="261"/>
      <c r="K51" s="241"/>
      <c r="L51" s="241"/>
      <c r="M51" s="72"/>
      <c r="N51" s="72"/>
      <c r="O51" s="72"/>
      <c r="P51" s="72"/>
      <c r="Q51" s="72"/>
      <c r="R51" s="73"/>
      <c r="S51" s="72"/>
      <c r="T51" s="72"/>
      <c r="U51" s="180"/>
      <c r="V51" s="170"/>
      <c r="W51" s="170"/>
      <c r="X51" s="170"/>
      <c r="Y51" s="72"/>
      <c r="Z51" s="72"/>
      <c r="AA51" s="72"/>
      <c r="AB51" s="355" t="s">
        <v>106</v>
      </c>
      <c r="AC51" s="72"/>
      <c r="AD51" s="72"/>
      <c r="AE51" s="183"/>
      <c r="AF51" s="183"/>
      <c r="AG51" s="186"/>
      <c r="AH51" s="183"/>
      <c r="AI51" s="183"/>
      <c r="AJ51" s="183"/>
      <c r="AK51" s="183"/>
      <c r="AL51" s="183"/>
      <c r="AM51" s="183"/>
      <c r="AN51" s="185"/>
      <c r="AO51" s="185"/>
    </row>
    <row r="52" spans="1:41" ht="47.25" customHeight="1" thickBot="1">
      <c r="A52" s="209"/>
      <c r="B52" s="208"/>
      <c r="C52" s="209"/>
      <c r="D52" s="209"/>
      <c r="E52" s="209"/>
      <c r="F52" s="46"/>
      <c r="G52" s="209"/>
      <c r="H52" s="262">
        <v>5</v>
      </c>
      <c r="I52" s="263" t="s">
        <v>141</v>
      </c>
      <c r="J52" s="264"/>
      <c r="K52" s="249"/>
      <c r="L52" s="241"/>
      <c r="M52" s="72"/>
      <c r="N52" s="72"/>
      <c r="O52" s="72"/>
      <c r="P52" s="72"/>
      <c r="Q52" s="72"/>
      <c r="R52" s="73"/>
      <c r="S52" s="72"/>
      <c r="T52" s="72"/>
      <c r="U52" s="180"/>
      <c r="V52" s="170"/>
      <c r="W52" s="170"/>
      <c r="X52" s="170"/>
      <c r="Y52" s="72"/>
      <c r="Z52" s="72"/>
      <c r="AA52" s="72"/>
      <c r="AB52" s="72"/>
      <c r="AC52" s="72"/>
      <c r="AD52" s="72"/>
      <c r="AE52" s="183"/>
      <c r="AF52" s="183"/>
      <c r="AG52" s="183"/>
      <c r="AH52" s="187"/>
      <c r="AI52" s="188"/>
      <c r="AJ52" s="189"/>
      <c r="AK52" s="190"/>
      <c r="AL52" s="187"/>
      <c r="AM52" s="185"/>
      <c r="AN52" s="185"/>
      <c r="AO52" s="185"/>
    </row>
    <row r="53" spans="1:41" ht="47.25" customHeight="1" thickBot="1">
      <c r="A53" s="209"/>
      <c r="B53" s="208"/>
      <c r="C53" s="288" t="s">
        <v>142</v>
      </c>
      <c r="D53" s="210"/>
      <c r="E53" s="209"/>
      <c r="F53" s="209"/>
      <c r="G53" s="209"/>
      <c r="H53" s="59"/>
      <c r="I53" s="235">
        <v>0</v>
      </c>
      <c r="J53" s="56" t="s">
        <v>143</v>
      </c>
      <c r="K53" s="53"/>
      <c r="L53" s="209"/>
      <c r="M53" s="72"/>
      <c r="N53" s="72"/>
      <c r="O53" s="72"/>
      <c r="P53" s="72"/>
      <c r="Q53" s="72"/>
      <c r="R53" s="73"/>
      <c r="S53" s="72"/>
      <c r="T53" s="72"/>
      <c r="U53" s="180"/>
      <c r="V53" s="170"/>
      <c r="W53" s="170"/>
      <c r="X53" s="170"/>
      <c r="Y53" s="72"/>
      <c r="Z53" s="72"/>
      <c r="AA53" s="72"/>
      <c r="AB53" s="191" t="s">
        <v>129</v>
      </c>
      <c r="AC53" s="160">
        <f>D43</f>
        <v>0</v>
      </c>
      <c r="AD53" s="192"/>
      <c r="AE53" s="193">
        <f>AC53/D18</f>
        <v>0</v>
      </c>
      <c r="AF53" s="193"/>
      <c r="AG53" s="193"/>
      <c r="AH53" s="187"/>
      <c r="AI53" s="194"/>
      <c r="AJ53" s="189"/>
      <c r="AK53" s="190"/>
      <c r="AL53" s="187"/>
      <c r="AM53" s="185"/>
      <c r="AN53" s="187"/>
      <c r="AO53" s="187"/>
    </row>
    <row r="54" spans="1:41" ht="24" customHeight="1" thickBot="1">
      <c r="A54" s="209"/>
      <c r="B54" s="211"/>
      <c r="C54" s="212"/>
      <c r="D54" s="212"/>
      <c r="E54" s="40"/>
      <c r="F54" s="209"/>
      <c r="G54" s="209"/>
      <c r="H54" s="59"/>
      <c r="I54" s="243">
        <v>1</v>
      </c>
      <c r="J54" s="265" t="s">
        <v>144</v>
      </c>
      <c r="K54" s="53"/>
      <c r="L54" s="209"/>
      <c r="M54" s="72"/>
      <c r="N54" s="72"/>
      <c r="O54" s="72"/>
      <c r="P54" s="72"/>
      <c r="Q54" s="72"/>
      <c r="R54" s="357" t="s">
        <v>145</v>
      </c>
      <c r="S54" s="72"/>
      <c r="T54" s="72"/>
      <c r="U54" s="160" t="str">
        <f>D32</f>
        <v>NO</v>
      </c>
      <c r="V54" s="171">
        <f>IF(U54="NO",0,IF(U54="SI",1))</f>
        <v>0</v>
      </c>
      <c r="W54" s="170">
        <v>18.350000000000001</v>
      </c>
      <c r="X54" s="170">
        <f>V54*W54</f>
        <v>0</v>
      </c>
      <c r="Y54" s="72"/>
      <c r="Z54" s="72"/>
      <c r="AA54" s="72"/>
      <c r="AB54" s="195"/>
      <c r="AC54" s="196"/>
      <c r="AD54" s="197"/>
      <c r="AE54" s="190"/>
      <c r="AF54" s="190"/>
      <c r="AG54" s="190"/>
      <c r="AH54" s="183"/>
      <c r="AI54" s="183"/>
      <c r="AJ54" s="183"/>
      <c r="AK54" s="187"/>
      <c r="AL54" s="187"/>
      <c r="AM54" s="185"/>
      <c r="AN54" s="187"/>
      <c r="AO54" s="187"/>
    </row>
    <row r="55" spans="1:41" ht="24" customHeight="1">
      <c r="A55" s="209"/>
      <c r="B55" s="216"/>
      <c r="C55" s="14" t="s">
        <v>14</v>
      </c>
      <c r="D55" s="15"/>
      <c r="E55" s="42"/>
      <c r="F55" s="209"/>
      <c r="G55" s="209"/>
      <c r="H55" s="59"/>
      <c r="I55" s="235"/>
      <c r="J55" s="56"/>
      <c r="K55" s="53"/>
      <c r="L55" s="209"/>
      <c r="M55" s="72"/>
      <c r="N55" s="72"/>
      <c r="O55" s="72"/>
      <c r="P55" s="72"/>
      <c r="Q55" s="72"/>
      <c r="R55" s="357"/>
      <c r="S55" s="72"/>
      <c r="T55" s="72"/>
      <c r="U55" s="180"/>
      <c r="V55" s="198"/>
      <c r="W55" s="198"/>
      <c r="X55" s="170">
        <f>SUM(X47:X54)</f>
        <v>91.8</v>
      </c>
      <c r="Y55" s="72"/>
      <c r="Z55" s="72"/>
      <c r="AA55" s="72"/>
      <c r="AB55" s="86" t="s">
        <v>146</v>
      </c>
      <c r="AC55" s="199">
        <f>AC53*AC29*0.9</f>
        <v>0</v>
      </c>
      <c r="AD55" s="72"/>
      <c r="AE55" s="200"/>
      <c r="AF55" s="200"/>
      <c r="AG55" s="200"/>
      <c r="AH55" s="200">
        <f>IF($T$13=$T$11,1,IF($T$13&lt;&gt;$T$11,0))</f>
        <v>0</v>
      </c>
      <c r="AI55" s="201">
        <f>AC43*AE53*0.1*AH55</f>
        <v>0</v>
      </c>
      <c r="AJ55" s="201">
        <f>AC43*(1-AE53)*AH55</f>
        <v>0</v>
      </c>
      <c r="AK55" s="201">
        <f>ROUND((AC53*AE53),2)</f>
        <v>0</v>
      </c>
      <c r="AL55" s="187"/>
      <c r="AM55" s="187"/>
      <c r="AN55" s="187"/>
      <c r="AO55" s="187"/>
    </row>
    <row r="56" spans="1:41" ht="59" customHeight="1" thickBot="1">
      <c r="A56" s="209"/>
      <c r="B56" s="216"/>
      <c r="C56" s="16" t="s">
        <v>3</v>
      </c>
      <c r="D56" s="24" t="s">
        <v>20</v>
      </c>
      <c r="E56" s="42"/>
      <c r="F56" s="209"/>
      <c r="G56" s="209"/>
      <c r="H56" s="54"/>
      <c r="I56" s="403" t="s">
        <v>182</v>
      </c>
      <c r="J56" s="404"/>
      <c r="K56" s="55"/>
      <c r="L56" s="209"/>
      <c r="M56" s="72"/>
      <c r="N56" s="72"/>
      <c r="O56" s="72"/>
      <c r="P56" s="72"/>
      <c r="Q56" s="72"/>
      <c r="R56" s="73"/>
      <c r="S56" s="72"/>
      <c r="T56" s="72"/>
      <c r="U56" s="180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187"/>
      <c r="AI56" s="185"/>
      <c r="AJ56" s="185"/>
      <c r="AK56" s="185"/>
      <c r="AL56" s="187"/>
      <c r="AM56" s="187"/>
      <c r="AN56" s="187"/>
      <c r="AO56" s="72"/>
    </row>
    <row r="57" spans="1:41" ht="64.5" customHeight="1" thickBot="1">
      <c r="A57" s="209"/>
      <c r="B57" s="217"/>
      <c r="C57" s="11"/>
      <c r="D57" s="12"/>
      <c r="E57" s="42"/>
      <c r="F57" s="209"/>
      <c r="G57" s="209"/>
      <c r="H57" s="44"/>
      <c r="I57" s="41"/>
      <c r="J57" s="41"/>
      <c r="K57" s="209"/>
      <c r="L57" s="209"/>
      <c r="M57" s="72"/>
      <c r="N57" s="72"/>
      <c r="O57" s="72"/>
      <c r="P57" s="72"/>
      <c r="Q57" s="72"/>
      <c r="R57" s="73"/>
      <c r="S57" s="72"/>
      <c r="T57" s="72"/>
      <c r="U57" s="72"/>
      <c r="V57" s="202" t="str">
        <f>IF(SUM(V47:V54)&lt;&gt;1,"ERROR",IF(SUM(V47:V54)=1,"CORRECTO"))</f>
        <v>CORRECTO</v>
      </c>
      <c r="W57" s="72"/>
      <c r="X57" s="72"/>
      <c r="Y57" s="72"/>
      <c r="Z57" s="72"/>
      <c r="AA57" s="86">
        <v>3</v>
      </c>
      <c r="AB57" s="86" t="s">
        <v>147</v>
      </c>
      <c r="AC57" s="199">
        <f>AC43+AC55</f>
        <v>0</v>
      </c>
      <c r="AD57" s="72"/>
      <c r="AE57" s="72"/>
      <c r="AF57" s="72"/>
      <c r="AG57" s="72"/>
      <c r="AH57" s="200"/>
      <c r="AI57" s="201"/>
      <c r="AJ57" s="200"/>
      <c r="AK57" s="203"/>
      <c r="AL57" s="187"/>
      <c r="AM57" s="187"/>
      <c r="AN57" s="72"/>
      <c r="AO57" s="72"/>
    </row>
    <row r="58" spans="1:41" ht="20">
      <c r="A58" s="209"/>
      <c r="B58" s="217"/>
      <c r="C58" s="30" t="s">
        <v>148</v>
      </c>
      <c r="D58" s="31">
        <f>T13</f>
        <v>92051.520000000004</v>
      </c>
      <c r="E58" s="42"/>
      <c r="F58" s="209"/>
      <c r="G58" s="209"/>
      <c r="H58" s="268" t="s">
        <v>149</v>
      </c>
      <c r="I58" s="269" t="s">
        <v>150</v>
      </c>
      <c r="J58" s="270"/>
      <c r="K58" s="52"/>
      <c r="L58" s="209"/>
      <c r="M58" s="72"/>
      <c r="N58" s="72"/>
      <c r="O58" s="72"/>
      <c r="P58" s="72"/>
      <c r="Q58" s="72"/>
      <c r="R58" s="73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</row>
    <row r="59" spans="1:41" ht="46.5" customHeight="1">
      <c r="A59" s="209"/>
      <c r="B59" s="217"/>
      <c r="C59" s="30" t="s">
        <v>151</v>
      </c>
      <c r="D59" s="31">
        <f>T25</f>
        <v>36820.608</v>
      </c>
      <c r="E59" s="42"/>
      <c r="F59" s="209"/>
      <c r="G59" s="209"/>
      <c r="H59" s="271" t="s">
        <v>101</v>
      </c>
      <c r="I59" s="395" t="s">
        <v>102</v>
      </c>
      <c r="J59" s="396"/>
      <c r="K59" s="53"/>
      <c r="L59" s="209"/>
      <c r="M59" s="72"/>
      <c r="N59" s="72"/>
      <c r="O59" s="72"/>
      <c r="P59" s="72"/>
      <c r="Q59" s="72"/>
      <c r="R59" s="204" t="s">
        <v>152</v>
      </c>
      <c r="S59" s="86" t="s">
        <v>153</v>
      </c>
      <c r="T59" s="205">
        <f>IF(T42&gt;X55,T42,IF(T42&lt;=X55,X55))</f>
        <v>392.76</v>
      </c>
      <c r="U59" s="72"/>
      <c r="V59" s="72"/>
      <c r="W59" s="72"/>
      <c r="X59" s="72"/>
      <c r="Y59" s="72"/>
      <c r="Z59" s="72"/>
      <c r="AA59" s="204" t="s">
        <v>154</v>
      </c>
      <c r="AB59" s="86" t="s">
        <v>155</v>
      </c>
      <c r="AC59" s="205">
        <f>AC30-AC57</f>
        <v>810.05</v>
      </c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</row>
    <row r="60" spans="1:41" ht="53.25" customHeight="1">
      <c r="A60" s="209"/>
      <c r="B60" s="217"/>
      <c r="C60" s="30" t="s">
        <v>156</v>
      </c>
      <c r="D60" s="31">
        <f>T40</f>
        <v>23565.189119999999</v>
      </c>
      <c r="E60" s="42"/>
      <c r="F60" s="209"/>
      <c r="G60" s="209"/>
      <c r="H60" s="272"/>
      <c r="I60" s="397"/>
      <c r="J60" s="398"/>
      <c r="K60" s="53"/>
      <c r="L60" s="209"/>
      <c r="M60" s="72"/>
      <c r="N60" s="72"/>
      <c r="O60" s="72"/>
      <c r="P60" s="72"/>
      <c r="Q60" s="72"/>
      <c r="R60" s="73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</row>
    <row r="61" spans="1:41" ht="20">
      <c r="A61" s="209"/>
      <c r="B61" s="217"/>
      <c r="C61" s="32" t="s">
        <v>125</v>
      </c>
      <c r="D61" s="33">
        <f>T41</f>
        <v>1.6667000000000001E-2</v>
      </c>
      <c r="E61" s="42"/>
      <c r="F61" s="209"/>
      <c r="G61" s="209"/>
      <c r="H61" s="273" t="s">
        <v>104</v>
      </c>
      <c r="I61" s="399" t="s">
        <v>105</v>
      </c>
      <c r="J61" s="400"/>
      <c r="K61" s="53"/>
      <c r="L61" s="209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</row>
    <row r="62" spans="1:41" ht="35" customHeight="1">
      <c r="A62" s="209"/>
      <c r="B62" s="217"/>
      <c r="C62" s="32" t="s">
        <v>157</v>
      </c>
      <c r="D62" s="34">
        <f>T42</f>
        <v>392.76</v>
      </c>
      <c r="E62" s="42"/>
      <c r="F62" s="209"/>
      <c r="G62" s="209"/>
      <c r="H62" s="272"/>
      <c r="I62" s="401"/>
      <c r="J62" s="402"/>
      <c r="K62" s="55"/>
      <c r="L62" s="209"/>
      <c r="M62" s="72"/>
      <c r="N62" s="72"/>
      <c r="O62" s="72"/>
      <c r="P62" s="72"/>
      <c r="Q62" s="72"/>
      <c r="R62" s="73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</row>
    <row r="63" spans="1:41" ht="20.5">
      <c r="A63" s="209"/>
      <c r="B63" s="218"/>
      <c r="C63" s="32"/>
      <c r="D63" s="33"/>
      <c r="E63" s="42"/>
      <c r="F63" s="209"/>
      <c r="G63" s="209"/>
      <c r="H63" s="44"/>
      <c r="I63" s="41"/>
      <c r="J63" s="41"/>
      <c r="K63" s="209"/>
      <c r="L63" s="209"/>
      <c r="M63" s="72"/>
      <c r="N63" s="72"/>
      <c r="O63" s="72"/>
      <c r="P63" s="72"/>
      <c r="Q63" s="72"/>
      <c r="R63" s="73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</row>
    <row r="64" spans="1:41" ht="29.25" customHeight="1">
      <c r="A64" s="209"/>
      <c r="B64" s="217"/>
      <c r="C64" s="21" t="s">
        <v>158</v>
      </c>
      <c r="D64" s="23">
        <f>T59</f>
        <v>392.76</v>
      </c>
      <c r="E64" s="42"/>
      <c r="F64" s="209"/>
      <c r="G64" s="209"/>
      <c r="H64" s="274">
        <v>7</v>
      </c>
      <c r="I64" s="275" t="s">
        <v>159</v>
      </c>
      <c r="J64" s="275"/>
      <c r="K64" s="52"/>
      <c r="L64" s="209"/>
      <c r="M64" s="72"/>
      <c r="N64" s="72"/>
      <c r="O64" s="72"/>
      <c r="P64" s="72"/>
      <c r="Q64" s="72"/>
      <c r="R64" s="73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</row>
    <row r="65" spans="1:41" ht="56.25" customHeight="1" thickBot="1">
      <c r="A65" s="209"/>
      <c r="B65" s="217"/>
      <c r="C65" s="358"/>
      <c r="D65" s="209"/>
      <c r="E65" s="42"/>
      <c r="F65" s="209"/>
      <c r="G65" s="209"/>
      <c r="H65" s="227" t="s">
        <v>160</v>
      </c>
      <c r="I65" s="228" t="s">
        <v>161</v>
      </c>
      <c r="J65" s="71"/>
      <c r="K65" s="53"/>
      <c r="L65" s="209"/>
      <c r="M65" s="72"/>
      <c r="N65" s="72"/>
      <c r="O65" s="72"/>
      <c r="P65" s="72"/>
      <c r="Q65" s="72"/>
      <c r="R65" s="73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</row>
    <row r="66" spans="1:41" ht="36">
      <c r="A66" s="209"/>
      <c r="B66" s="217"/>
      <c r="C66" s="14" t="s">
        <v>16</v>
      </c>
      <c r="D66" s="15"/>
      <c r="E66" s="42"/>
      <c r="F66" s="209"/>
      <c r="G66" s="209"/>
      <c r="H66" s="276"/>
      <c r="I66" s="277" t="s">
        <v>162</v>
      </c>
      <c r="J66" s="278"/>
      <c r="K66" s="53"/>
      <c r="L66" s="209"/>
    </row>
    <row r="67" spans="1:41" ht="65.25" customHeight="1" thickBot="1">
      <c r="A67" s="209"/>
      <c r="B67" s="217"/>
      <c r="C67" s="16"/>
      <c r="D67" s="24" t="s">
        <v>20</v>
      </c>
      <c r="E67" s="317"/>
      <c r="F67" s="209"/>
      <c r="G67" s="209"/>
      <c r="H67" s="59"/>
      <c r="I67" s="279" t="s">
        <v>163</v>
      </c>
      <c r="J67" s="279"/>
      <c r="K67" s="53"/>
      <c r="L67" s="209"/>
    </row>
    <row r="68" spans="1:41" ht="21">
      <c r="A68" s="209"/>
      <c r="B68" s="217"/>
      <c r="C68" s="35" t="s">
        <v>125</v>
      </c>
      <c r="D68" s="36">
        <v>2.2200000000000001E-2</v>
      </c>
      <c r="E68" s="317"/>
      <c r="F68" s="209"/>
      <c r="G68" s="209"/>
      <c r="H68" s="59"/>
      <c r="I68" s="280">
        <v>0</v>
      </c>
      <c r="J68" s="60" t="s">
        <v>164</v>
      </c>
      <c r="K68" s="53"/>
      <c r="L68" s="209"/>
    </row>
    <row r="69" spans="1:41" ht="35">
      <c r="A69" s="209"/>
      <c r="B69" s="219"/>
      <c r="C69" s="17" t="s">
        <v>148</v>
      </c>
      <c r="D69" s="19">
        <f>D58</f>
        <v>92051.520000000004</v>
      </c>
      <c r="E69" s="42"/>
      <c r="F69" s="209"/>
      <c r="G69" s="209"/>
      <c r="H69" s="59"/>
      <c r="I69" s="266" t="s">
        <v>126</v>
      </c>
      <c r="J69" s="267" t="s">
        <v>165</v>
      </c>
      <c r="K69" s="53"/>
      <c r="L69" s="209"/>
    </row>
    <row r="70" spans="1:41">
      <c r="A70" s="209"/>
      <c r="B70" s="217"/>
      <c r="C70" s="18" t="s">
        <v>151</v>
      </c>
      <c r="D70" s="19">
        <f>AC25</f>
        <v>36820.608</v>
      </c>
      <c r="E70" s="42"/>
      <c r="F70" s="209"/>
      <c r="G70" s="209"/>
      <c r="H70" s="59"/>
      <c r="I70" s="41"/>
      <c r="J70" s="41"/>
      <c r="K70" s="53"/>
      <c r="L70" s="209"/>
      <c r="N70" s="344"/>
    </row>
    <row r="71" spans="1:41">
      <c r="A71" s="209"/>
      <c r="B71" s="217"/>
      <c r="C71" s="13" t="s">
        <v>166</v>
      </c>
      <c r="D71" s="20">
        <f>AC30</f>
        <v>810.05</v>
      </c>
      <c r="E71" s="42"/>
      <c r="F71" s="209"/>
      <c r="G71" s="209"/>
      <c r="H71" s="227" t="s">
        <v>167</v>
      </c>
      <c r="I71" s="228" t="s">
        <v>168</v>
      </c>
      <c r="J71" s="71"/>
      <c r="K71" s="53"/>
      <c r="L71" s="209"/>
      <c r="N71" s="359"/>
    </row>
    <row r="72" spans="1:41">
      <c r="A72" s="209"/>
      <c r="B72" s="217"/>
      <c r="C72" s="13" t="s">
        <v>169</v>
      </c>
      <c r="D72" s="20">
        <f>AC57</f>
        <v>0</v>
      </c>
      <c r="E72" s="42"/>
      <c r="F72" s="209"/>
      <c r="G72" s="209"/>
      <c r="H72" s="59"/>
      <c r="I72" s="41"/>
      <c r="J72" s="41"/>
      <c r="K72" s="53"/>
      <c r="L72" s="209"/>
      <c r="M72" s="344"/>
      <c r="N72" s="359"/>
      <c r="O72" s="344"/>
    </row>
    <row r="73" spans="1:41" ht="20">
      <c r="A73" s="209"/>
      <c r="B73" s="217"/>
      <c r="C73" s="21" t="s">
        <v>87</v>
      </c>
      <c r="D73" s="22">
        <f>AC59</f>
        <v>810.05</v>
      </c>
      <c r="E73" s="42"/>
      <c r="F73" s="209"/>
      <c r="G73" s="209"/>
      <c r="H73" s="59">
        <v>1</v>
      </c>
      <c r="I73" s="235" t="s">
        <v>170</v>
      </c>
      <c r="J73" s="56"/>
      <c r="K73" s="53"/>
      <c r="L73" s="209"/>
      <c r="M73" s="344"/>
      <c r="N73" s="344"/>
      <c r="O73" s="344"/>
    </row>
    <row r="74" spans="1:41" ht="54">
      <c r="A74" s="209"/>
      <c r="B74" s="217"/>
      <c r="C74" s="209"/>
      <c r="D74" s="209"/>
      <c r="E74" s="42"/>
      <c r="F74" s="209"/>
      <c r="G74" s="209"/>
      <c r="H74" s="59"/>
      <c r="I74" s="281" t="s">
        <v>171</v>
      </c>
      <c r="J74" s="282" t="s">
        <v>172</v>
      </c>
      <c r="K74" s="53"/>
      <c r="L74" s="213"/>
      <c r="M74" s="359"/>
      <c r="N74" s="344"/>
      <c r="O74" s="344"/>
    </row>
    <row r="75" spans="1:41" ht="53" thickBot="1">
      <c r="A75" s="209"/>
      <c r="B75" s="217"/>
      <c r="C75" s="209"/>
      <c r="D75" s="209"/>
      <c r="E75" s="42"/>
      <c r="F75" s="209"/>
      <c r="G75" s="209"/>
      <c r="H75" s="283">
        <v>2</v>
      </c>
      <c r="I75" s="266" t="s">
        <v>173</v>
      </c>
      <c r="J75" s="267"/>
      <c r="K75" s="55"/>
      <c r="L75" s="318"/>
      <c r="M75" s="359"/>
      <c r="N75" s="344"/>
      <c r="O75" s="344"/>
    </row>
    <row r="76" spans="1:41" ht="23">
      <c r="A76" s="209"/>
      <c r="B76" s="217"/>
      <c r="C76" s="14" t="s">
        <v>174</v>
      </c>
      <c r="D76" s="15"/>
      <c r="E76" s="42"/>
      <c r="F76" s="209"/>
      <c r="G76" s="209"/>
      <c r="H76" s="44"/>
      <c r="I76" s="41"/>
      <c r="J76" s="41"/>
      <c r="K76" s="209"/>
      <c r="L76" s="318"/>
      <c r="M76" s="344"/>
      <c r="O76" s="344"/>
    </row>
    <row r="77" spans="1:41" ht="23.5" thickBot="1">
      <c r="A77" s="209"/>
      <c r="B77" s="217"/>
      <c r="C77" s="16" t="s">
        <v>175</v>
      </c>
      <c r="D77" s="24" t="s">
        <v>20</v>
      </c>
      <c r="E77" s="42"/>
      <c r="F77" s="209"/>
      <c r="G77" s="213"/>
      <c r="H77" s="221"/>
      <c r="I77" s="213"/>
      <c r="J77" s="213"/>
      <c r="K77" s="209"/>
      <c r="L77" s="318"/>
      <c r="M77" s="344"/>
      <c r="O77" s="344"/>
    </row>
    <row r="78" spans="1:41" ht="17.5">
      <c r="A78" s="209"/>
      <c r="B78" s="217"/>
      <c r="C78" s="17" t="s">
        <v>157</v>
      </c>
      <c r="D78" s="19">
        <f>AL9</f>
        <v>63.1</v>
      </c>
      <c r="E78" s="42"/>
      <c r="F78" s="209"/>
      <c r="G78" s="318"/>
      <c r="H78" s="222"/>
      <c r="I78" s="318"/>
      <c r="J78" s="318"/>
      <c r="K78" s="213"/>
      <c r="L78" s="318"/>
    </row>
    <row r="79" spans="1:41" ht="17.5">
      <c r="A79" s="209"/>
      <c r="B79" s="217"/>
      <c r="C79" s="18" t="s">
        <v>176</v>
      </c>
      <c r="D79" s="19">
        <f>AL22</f>
        <v>22.716000000000001</v>
      </c>
      <c r="E79" s="42"/>
      <c r="F79" s="213"/>
      <c r="G79" s="318"/>
      <c r="H79" s="222"/>
      <c r="I79" s="318"/>
      <c r="J79" s="318"/>
      <c r="K79" s="318"/>
      <c r="L79" s="209"/>
    </row>
    <row r="80" spans="1:41" ht="17.5">
      <c r="A80" s="209"/>
      <c r="B80" s="217"/>
      <c r="C80" s="13" t="s">
        <v>177</v>
      </c>
      <c r="D80" s="20" t="str">
        <f>D27</f>
        <v>SI</v>
      </c>
      <c r="E80" s="42"/>
      <c r="F80" s="318"/>
      <c r="G80" s="214"/>
      <c r="H80" s="223"/>
      <c r="I80" s="214"/>
      <c r="J80" s="224"/>
      <c r="K80" s="318"/>
      <c r="L80" s="209"/>
    </row>
    <row r="81" spans="1:12">
      <c r="A81" s="209"/>
      <c r="B81" s="217"/>
      <c r="C81" s="13" t="s">
        <v>178</v>
      </c>
      <c r="D81" s="20" t="str">
        <f>E13</f>
        <v>SI</v>
      </c>
      <c r="E81" s="42"/>
      <c r="F81" s="318"/>
      <c r="G81" s="209"/>
      <c r="H81" s="44"/>
      <c r="I81" s="41"/>
      <c r="J81" s="41"/>
      <c r="K81" s="318"/>
      <c r="L81" s="213"/>
    </row>
    <row r="82" spans="1:12" ht="20">
      <c r="A82" s="209"/>
      <c r="B82" s="217"/>
      <c r="C82" s="21" t="s">
        <v>87</v>
      </c>
      <c r="D82" s="22">
        <f>AM28</f>
        <v>40.384</v>
      </c>
      <c r="E82" s="42"/>
      <c r="F82" s="214"/>
      <c r="G82" s="209"/>
      <c r="H82" s="44"/>
      <c r="I82" s="41"/>
      <c r="J82" s="41"/>
      <c r="K82" s="318"/>
      <c r="L82" s="360"/>
    </row>
    <row r="83" spans="1:12" ht="18.5" thickBot="1">
      <c r="B83" s="220"/>
      <c r="C83" s="37"/>
      <c r="D83" s="37"/>
      <c r="E83" s="215"/>
      <c r="F83" s="209"/>
      <c r="G83" s="209"/>
      <c r="L83" s="359"/>
    </row>
    <row r="84" spans="1:12">
      <c r="F84" s="209"/>
      <c r="G84" s="209"/>
      <c r="L84" s="344"/>
    </row>
    <row r="85" spans="1:12">
      <c r="F85" s="209"/>
      <c r="G85" s="209"/>
      <c r="K85" s="3"/>
      <c r="L85" s="344"/>
    </row>
    <row r="86" spans="1:12">
      <c r="G86" s="209"/>
      <c r="K86" s="359"/>
      <c r="L86" s="344"/>
    </row>
    <row r="87" spans="1:12">
      <c r="K87" s="359"/>
      <c r="L87" s="344"/>
    </row>
    <row r="88" spans="1:12">
      <c r="I88" s="10"/>
      <c r="J88" s="10"/>
      <c r="K88" s="344"/>
    </row>
    <row r="89" spans="1:12">
      <c r="I89" s="10"/>
      <c r="J89" s="10"/>
      <c r="K89" s="344"/>
    </row>
    <row r="90" spans="1:12">
      <c r="K90" s="344"/>
    </row>
    <row r="91" spans="1:12">
      <c r="K91" s="344"/>
    </row>
  </sheetData>
  <sheetProtection algorithmName="SHA-512" hashValue="u58cIsBXRp4d/uV/uYNviD0HhE2rgZpWxInQrMw453luNUypI7Vffa5H37iB+H8u42/0GQhOdq9aDOolc3XNmw==" saltValue="PG9xtBfPr8vDNbMq8ale8g==" spinCount="100000" sheet="1" selectLockedCells="1"/>
  <mergeCells count="12">
    <mergeCell ref="AH22:AJ22"/>
    <mergeCell ref="AH25:AJ25"/>
    <mergeCell ref="AH26:AJ26"/>
    <mergeCell ref="I59:J60"/>
    <mergeCell ref="I61:J62"/>
    <mergeCell ref="I56:J56"/>
    <mergeCell ref="C16:D16"/>
    <mergeCell ref="C6:F6"/>
    <mergeCell ref="AH6:AJ6"/>
    <mergeCell ref="C7:E7"/>
    <mergeCell ref="C9:E9"/>
    <mergeCell ref="AI9:AJ9"/>
  </mergeCells>
  <conditionalFormatting sqref="U15 AD15 T21 AC21 E28 E31:E33 U35:U36 E43:E49 AJ52:AJ53 AD53:AD54 V57">
    <cfRule type="containsText" dxfId="0" priority="1" operator="containsText" text="ERROR">
      <formula>NOT(ISERROR(SEARCH("ERROR",E15)))</formula>
    </cfRule>
  </conditionalFormatting>
  <dataValidations count="21">
    <dataValidation type="list" allowBlank="1" showInputMessage="1" showErrorMessage="1" sqref="E10">
      <formula1>$I$3:$I$13</formula1>
    </dataValidation>
    <dataValidation type="list" showInputMessage="1" showErrorMessage="1" promptTitle="ELLECCIÓN" prompt="ELIJA LA CASILLA &quot;SI&quot; SI EL TIPO DE ACTUACIÓN   ESTÁ EN EL SUPUESTO &quot;b&quot; Y LA CASILLA &quot;NO&quot; SÍ SI LO ESTÁ._x000a__x000a_" sqref="D32">
      <formula1>$Y$11:$Y$12</formula1>
    </dataValidation>
    <dataValidation type="list" showInputMessage="1" showErrorMessage="1" promptTitle="ELLECCIÓN" prompt="INDIQUE SI LA UBICACIÓN DEL BIEN EN QUE SE VA A REALIZAR LA OBRA ESTÁ EN SUELO URBANO &quot;SI&quot; CASO CONTRARIO &quot;NO&quot;._x000a_" sqref="E13">
      <formula1>$Y$11:$Y$12</formula1>
    </dataValidation>
    <dataValidation allowBlank="1" showInputMessage="1" showErrorMessage="1" errorTitle="PEM" error="El PEM reducido no puede ser mayor que el importe de la obra" promptTitle="PEM" prompt="Introducir el imporet del PEM con derecho a reducción" sqref="AC53"/>
    <dataValidation type="list" allowBlank="1" showInputMessage="1" showErrorMessage="1" promptTitle="Obras reforma" prompt="POR FAVOR SI NO ES UNA OBRA DE REFORMA PONGA 0._x000a_SI ES UNA OBRA DE REFORMA ELIJA LA OPCIÓN DEL DEPLEGABLE TABLA 2" sqref="D25">
      <formula1>$I$47:$I$50</formula1>
    </dataValidation>
    <dataValidation type="list" allowBlank="1" showInputMessage="1" showErrorMessage="1" promptTitle="TIPO DE OBRA" prompt="SELECCIONE EL NÚMERO QUE SE CORRESPONDE CON EL TIPO DE OBRA. TABLA 1 DE LAS INSTRUCCIONES." sqref="D22">
      <formula1>$I$27:$I$42</formula1>
    </dataValidation>
    <dataValidation type="decimal" allowBlank="1" showInputMessage="1" showErrorMessage="1" errorTitle="ERROR" error="El valor del campo debe ser mayor que 0." promptTitle="Requisito" prompt="El valor tiene que ser mayor que cero." sqref="D18">
      <formula1>0.01</formula1>
      <formula2>99999999999999</formula2>
    </dataValidation>
    <dataValidation type="decimal" showInputMessage="1" showErrorMessage="1" errorTitle="ERROR" error="El valor del campo debe ser mayor que 0." prompt="El valor no puede ser menor o igual a cero" sqref="D20">
      <formula1>0.01</formula1>
      <formula2>999999999999999000</formula2>
    </dataValidation>
    <dataValidation type="list" showInputMessage="1" showErrorMessage="1" promptTitle="ELLECCIÓN" prompt="Elija la casilla &quot;Si&quot; si es una obra de rehabilitación. Y la casilla  &quot;No&quot; en caso de no serlo." sqref="D27">
      <formula1>$Y$11:$Y$12</formula1>
    </dataValidation>
    <dataValidation type="list" showInputMessage="1" showErrorMessage="1" promptTitle="ELECCIÓN" prompt="Indique &quot;SI&quot; si tiene derecho a la bonificación de placas solares. ADVERTENCIA:_x000a_ NO TODA INSTALACIÓN DE PLACAS ESTÁ BONIFICADA. POR FAVOR COMPRUEBE SI REALMENTE TIENE DERECHO. _x000a__x000a_Indique &quot;NO&quot; si no tiene derecho a bonificación" sqref="D41">
      <formula1>$Y$11:$Y$12</formula1>
    </dataValidation>
    <dataValidation type="decimal" showInputMessage="1" showErrorMessage="1" promptTitle="SELECCIÓN CAMPO" prompt="Elija 1 en el tipo de obra que va a realizar. Sólo marque con uno una casilla._x000a_" sqref="D37 AC41">
      <formula1>0</formula1>
      <formula2>0.95</formula2>
    </dataValidation>
    <dataValidation type="list" showInputMessage="1" showErrorMessage="1" promptTitle="ELECCIÓN" prompt="ELIJA LA CASILLA &quot;SI&quot; SI EL TIPO DE ACTUACIÓN ESTÁ EN EL SUPUESTO &quot;a&quot; Y LA CASILLA &quot;NO&quot; EN OTRO CASO." sqref="D31">
      <formula1>$Y$11:$Y$12</formula1>
    </dataValidation>
    <dataValidation type="list" showInputMessage="1" showErrorMessage="1" promptTitle="ELLECCIÓN" prompt="Indique Si si es una obra de rehabilitación. E indique No en caso de no serlo." sqref="T31 T15 AC15 AC49 U47 U54 D33">
      <formula1>$Y$11:$Y$12</formula1>
    </dataValidation>
    <dataValidation type="whole" allowBlank="1" showInputMessage="1" showErrorMessage="1" sqref="D48:D49">
      <formula1>0</formula1>
      <formula2>D22</formula2>
    </dataValidation>
    <dataValidation type="whole" allowBlank="1" showInputMessage="1" showErrorMessage="1" sqref="D44:D47">
      <formula1>0</formula1>
      <formula2>D20</formula2>
    </dataValidation>
    <dataValidation type="whole" allowBlank="1" showInputMessage="1" showErrorMessage="1" sqref="AI53">
      <formula1>0</formula1>
      <formula2>S9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AI52">
      <formula1>0</formula1>
      <formula2>S7</formula2>
    </dataValidation>
    <dataValidation type="whole" allowBlank="1" showInputMessage="1" showErrorMessage="1" sqref="T36">
      <formula1>0</formula1>
      <formula2>D20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T35">
      <formula1>0</formula1>
      <formula2>D18</formula2>
    </dataValidation>
    <dataValidation type="whole" allowBlank="1" showInputMessage="1" showErrorMessage="1" errorTitle="PEM" error="El PEM reducido no puede ser mayor que el importe de la obra" promptTitle="PEM" prompt="Introducir el imporet del PEM con derecho a reducción" sqref="D43">
      <formula1>0</formula1>
      <formula2>D18</formula2>
    </dataValidation>
    <dataValidation type="whole" allowBlank="1" showInputMessage="1" showErrorMessage="1" errorTitle="Superficie construida" error="La superficie construida bonificable _x000a_ no puede ser mayor que el importe de la obra" sqref="D28">
      <formula1>0</formula1>
      <formula2>D20</formula2>
    </dataValidation>
  </dataValidations>
  <pageMargins left="0.70866141732283472" right="0.70866141732283472" top="0.74803149606299213" bottom="0.74803149606299213" header="0.31496062992125984" footer="0.31496062992125984"/>
  <pageSetup paperSize="9" scale="37" fitToHeight="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Epigrafe 1.1 Edificación</vt:lpstr>
      <vt:lpstr>'Epigrafe 1.1 Edificación'!Área_de_impresión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Gaona Urdiales</dc:creator>
  <cp:keywords/>
  <dc:description/>
  <cp:lastModifiedBy>Gema Berenguer Candela</cp:lastModifiedBy>
  <cp:revision/>
  <dcterms:created xsi:type="dcterms:W3CDTF">2022-02-25T09:11:00Z</dcterms:created>
  <dcterms:modified xsi:type="dcterms:W3CDTF">2025-07-25T09:20:18Z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EE965F7561DC484DBC133713AF9E2C08</vt:lpwstr>
  </property>
  <property fmtid="{D5CDD505-2E9C-101B-9397-08002B2CF9AE}" pid="3" name="KSOProductBuildVer">
    <vt:lpwstr>3082-11.2.0.10466</vt:lpwstr>
  </property>
</Properties>
</file>